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sites/RegionalCordinationPlatform/Shared Documents/General/IM/RMRP 2024/"/>
    </mc:Choice>
  </mc:AlternateContent>
  <xr:revisionPtr revIDLastSave="258" documentId="8_{93C65CB5-8889-43DA-8EF5-E69E18E5D5E3}" xr6:coauthVersionLast="47" xr6:coauthVersionMax="47" xr10:uidLastSave="{5A75A394-02CA-473E-AA4C-A9C4B6D1854B}"/>
  <bookViews>
    <workbookView xWindow="11424" yWindow="-4644" windowWidth="23232" windowHeight="12432" xr2:uid="{29BBBFF8-1DB1-4B9B-8845-53E68A77CB43}"/>
  </bookViews>
  <sheets>
    <sheet name="Population Projections V1" sheetId="11" r:id="rId1"/>
    <sheet name="PiN V1" sheetId="12" r:id="rId2"/>
    <sheet name="TABLAS" sheetId="9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12" l="1"/>
  <c r="P12" i="12"/>
  <c r="J10" i="12"/>
  <c r="J12" i="12"/>
  <c r="J13" i="12"/>
  <c r="J14" i="12"/>
  <c r="J8" i="12"/>
  <c r="G16" i="12"/>
  <c r="G12" i="12"/>
  <c r="G13" i="12"/>
  <c r="G9" i="12"/>
  <c r="G10" i="12"/>
  <c r="G8" i="12"/>
  <c r="G2" i="12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2" i="1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2" i="12"/>
  <c r="H9" i="11" l="1"/>
  <c r="H16" i="11" l="1"/>
  <c r="H14" i="11"/>
  <c r="G14" i="12" s="1"/>
  <c r="H13" i="11"/>
  <c r="H12" i="11"/>
  <c r="H10" i="11"/>
  <c r="H8" i="11"/>
  <c r="H2" i="11"/>
  <c r="F61" i="9" l="1"/>
  <c r="C61" i="9"/>
  <c r="D61" i="9"/>
  <c r="E61" i="9"/>
  <c r="B61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43" i="9"/>
  <c r="E35" i="9" l="1"/>
  <c r="I34" i="9"/>
  <c r="H34" i="9"/>
  <c r="E34" i="9"/>
  <c r="F34" i="9" s="1"/>
  <c r="I33" i="9"/>
  <c r="H33" i="9"/>
  <c r="E33" i="9"/>
  <c r="G33" i="9" s="1"/>
  <c r="I32" i="9"/>
  <c r="H32" i="9"/>
  <c r="E32" i="9"/>
  <c r="G32" i="9" s="1"/>
  <c r="I31" i="9"/>
  <c r="H31" i="9"/>
  <c r="E31" i="9"/>
  <c r="G31" i="9" s="1"/>
  <c r="I28" i="9"/>
  <c r="H28" i="9"/>
  <c r="E28" i="9"/>
  <c r="F28" i="9" s="1"/>
  <c r="I27" i="9"/>
  <c r="H27" i="9"/>
  <c r="E27" i="9"/>
  <c r="G27" i="9" s="1"/>
  <c r="I26" i="9"/>
  <c r="H26" i="9"/>
  <c r="E26" i="9"/>
  <c r="G26" i="9" s="1"/>
  <c r="I25" i="9"/>
  <c r="H25" i="9"/>
  <c r="E25" i="9"/>
  <c r="G25" i="9" s="1"/>
  <c r="I24" i="9"/>
  <c r="H24" i="9"/>
  <c r="E24" i="9"/>
  <c r="G24" i="9" s="1"/>
  <c r="I23" i="9"/>
  <c r="H23" i="9"/>
  <c r="E23" i="9"/>
  <c r="G23" i="9" s="1"/>
  <c r="I22" i="9"/>
  <c r="H22" i="9"/>
  <c r="E22" i="9"/>
  <c r="G22" i="9" s="1"/>
  <c r="I21" i="9"/>
  <c r="H21" i="9"/>
  <c r="E21" i="9"/>
  <c r="F21" i="9" s="1"/>
  <c r="I20" i="9"/>
  <c r="H20" i="9"/>
  <c r="E20" i="9"/>
  <c r="G20" i="9" s="1"/>
  <c r="I19" i="9"/>
  <c r="H19" i="9"/>
  <c r="E19" i="9"/>
  <c r="G19" i="9" s="1"/>
  <c r="I18" i="9"/>
  <c r="H18" i="9"/>
  <c r="G18" i="9"/>
  <c r="E18" i="9"/>
  <c r="F18" i="9" s="1"/>
  <c r="I17" i="9"/>
  <c r="H17" i="9"/>
  <c r="E17" i="9"/>
  <c r="F17" i="9" s="1"/>
  <c r="I16" i="9"/>
  <c r="H16" i="9"/>
  <c r="E16" i="9"/>
  <c r="G16" i="9" s="1"/>
  <c r="I15" i="9"/>
  <c r="H15" i="9"/>
  <c r="E15" i="9"/>
  <c r="G15" i="9" s="1"/>
  <c r="I14" i="9"/>
  <c r="H14" i="9"/>
  <c r="E14" i="9"/>
  <c r="G14" i="9" s="1"/>
  <c r="I13" i="9"/>
  <c r="H13" i="9"/>
  <c r="E13" i="9"/>
  <c r="G13" i="9" s="1"/>
  <c r="I10" i="9"/>
  <c r="H10" i="9"/>
  <c r="E10" i="9"/>
  <c r="G10" i="9" s="1"/>
  <c r="I9" i="9"/>
  <c r="H9" i="9"/>
  <c r="E9" i="9"/>
  <c r="G9" i="9" s="1"/>
  <c r="I8" i="9"/>
  <c r="H8" i="9"/>
  <c r="G8" i="9"/>
  <c r="F8" i="9"/>
  <c r="E8" i="9"/>
  <c r="I7" i="9"/>
  <c r="H7" i="9"/>
  <c r="G7" i="9"/>
  <c r="F7" i="9"/>
  <c r="E7" i="9"/>
  <c r="I6" i="9"/>
  <c r="H6" i="9"/>
  <c r="E6" i="9"/>
  <c r="G6" i="9" s="1"/>
  <c r="I5" i="9"/>
  <c r="H5" i="9"/>
  <c r="G5" i="9"/>
  <c r="E5" i="9"/>
  <c r="F5" i="9" s="1"/>
  <c r="I4" i="9"/>
  <c r="H4" i="9"/>
  <c r="E4" i="9"/>
  <c r="G4" i="9" s="1"/>
  <c r="I3" i="9"/>
  <c r="H3" i="9"/>
  <c r="E3" i="9"/>
  <c r="G3" i="9" s="1"/>
  <c r="I2" i="9"/>
  <c r="H2" i="9"/>
  <c r="G2" i="9"/>
  <c r="F2" i="9"/>
  <c r="E2" i="9"/>
  <c r="G34" i="9" l="1"/>
  <c r="F32" i="9"/>
  <c r="F33" i="9"/>
  <c r="F31" i="9"/>
  <c r="F15" i="9"/>
  <c r="F23" i="9"/>
  <c r="F27" i="9"/>
  <c r="F16" i="9"/>
  <c r="F14" i="9"/>
  <c r="F24" i="9"/>
  <c r="G17" i="9"/>
  <c r="F22" i="9"/>
  <c r="G28" i="9"/>
  <c r="G21" i="9"/>
  <c r="F26" i="9"/>
  <c r="F19" i="9"/>
  <c r="F20" i="9"/>
  <c r="F13" i="9"/>
  <c r="F25" i="9"/>
  <c r="F6" i="9"/>
  <c r="F3" i="9"/>
  <c r="F4" i="9"/>
  <c r="F9" i="9"/>
  <c r="F10" i="9"/>
</calcChain>
</file>

<file path=xl/sharedStrings.xml><?xml version="1.0" encoding="utf-8"?>
<sst xmlns="http://schemas.openxmlformats.org/spreadsheetml/2006/main" count="236" uniqueCount="96">
  <si>
    <t>Platform</t>
  </si>
  <si>
    <t>Country</t>
  </si>
  <si>
    <t>Current Stock In Destination (July 2023)</t>
  </si>
  <si>
    <t>Dec 2023 Population projection In Destination</t>
  </si>
  <si>
    <t>Total 2024 Population Projection In Destination</t>
  </si>
  <si>
    <t>Total 2022 In transit VEN</t>
  </si>
  <si>
    <t>Total 2023 In transit VEN</t>
  </si>
  <si>
    <t>Total 2024 In Transit VEN</t>
  </si>
  <si>
    <t>Total 2024 In Transit VEN (direction #1)</t>
  </si>
  <si>
    <t>(Direction 1)</t>
  </si>
  <si>
    <t>Total 2024 In Transit VEN (direction #2)</t>
  </si>
  <si>
    <t>(Direction 2)</t>
  </si>
  <si>
    <t>Total 2024 In Transit VEN (direction 3)</t>
  </si>
  <si>
    <t>(Direction 3)</t>
  </si>
  <si>
    <t>Total 2024 In Transit VEN (direction 4)</t>
  </si>
  <si>
    <t>(Direction 4)</t>
  </si>
  <si>
    <t>Total 2022 Affected Host Community</t>
  </si>
  <si>
    <t>Total 2023 Affected Host Community</t>
  </si>
  <si>
    <t>Total 2024 Affected Host Community</t>
  </si>
  <si>
    <t>Total 2022 Pendular</t>
  </si>
  <si>
    <t>Total 2023 Pendular</t>
  </si>
  <si>
    <t>Total 2024 Pendular</t>
  </si>
  <si>
    <t>Total 2022 Returnees</t>
  </si>
  <si>
    <t>Total 2023 Returnees</t>
  </si>
  <si>
    <t>Total 2024 Returnees</t>
  </si>
  <si>
    <t>Brazil</t>
  </si>
  <si>
    <t>Venezuela</t>
  </si>
  <si>
    <t>Caribbean</t>
  </si>
  <si>
    <t>Bolivia</t>
  </si>
  <si>
    <t>Other (air, sea, other)</t>
  </si>
  <si>
    <t>Aruba</t>
  </si>
  <si>
    <t>Curacao</t>
  </si>
  <si>
    <t>Dominican Republic</t>
  </si>
  <si>
    <t>Guyana</t>
  </si>
  <si>
    <t>Trinidad and Tobago</t>
  </si>
  <si>
    <t>Central America and Mexico</t>
  </si>
  <si>
    <t>Costa Rica</t>
  </si>
  <si>
    <t>Nicaragua</t>
  </si>
  <si>
    <t>Panama</t>
  </si>
  <si>
    <t>Mexico</t>
  </si>
  <si>
    <t>USA</t>
  </si>
  <si>
    <t>Guatemala</t>
  </si>
  <si>
    <t>Colombia</t>
  </si>
  <si>
    <t>Chile</t>
  </si>
  <si>
    <t>Ecuador</t>
  </si>
  <si>
    <t>Peru</t>
  </si>
  <si>
    <t xml:space="preserve"> Peru</t>
  </si>
  <si>
    <t>Southern Cone</t>
  </si>
  <si>
    <t>Argentina</t>
  </si>
  <si>
    <t>Paraguay</t>
  </si>
  <si>
    <t>Uruguay</t>
  </si>
  <si>
    <t>* Data corresponding to the coloured cells is REQUIRED.</t>
  </si>
  <si>
    <t>* All population data should be a INTEGER NUMBER, (please used the rounding formula)</t>
  </si>
  <si>
    <t>*Deadline to submit Population Projection V1 is 14 July</t>
  </si>
  <si>
    <r>
      <t xml:space="preserve">* Todos los datos de población deben ser </t>
    </r>
    <r>
      <rPr>
        <b/>
        <i/>
        <sz val="12"/>
        <color rgb="FFFF0000"/>
        <rFont val="Arial"/>
        <family val="2"/>
      </rPr>
      <t>NUMEROS ENTEROS</t>
    </r>
    <r>
      <rPr>
        <b/>
        <i/>
        <sz val="12"/>
        <rFont val="Arial"/>
        <family val="2"/>
      </rPr>
      <t xml:space="preserve"> (utilice la fórmula de redondeo).</t>
    </r>
  </si>
  <si>
    <t>*La fecha límite para presentar la Proyección de Población V1 es el 14 de julio.</t>
  </si>
  <si>
    <t>PiN Total Dest</t>
  </si>
  <si>
    <t>PROJECTION In-Destination</t>
  </si>
  <si>
    <t>PiN Total Dest %</t>
  </si>
  <si>
    <t>PiN Total Transit VEN</t>
  </si>
  <si>
    <t>PROJECTION In-Transit Ven</t>
  </si>
  <si>
    <t>PiN Total Transit VEN %</t>
  </si>
  <si>
    <t>PiN Total Other Nationalities Transit</t>
  </si>
  <si>
    <t>PROJECTION In-Transit Other Nationalities</t>
  </si>
  <si>
    <t>PiN Total Other Nationalities Transit %</t>
  </si>
  <si>
    <t>PiN Total HC</t>
  </si>
  <si>
    <t>PROJECTION HC</t>
  </si>
  <si>
    <t>PiN Total HC %</t>
  </si>
  <si>
    <t>PiN Total Pendular</t>
  </si>
  <si>
    <t>PROJECTION Pendular</t>
  </si>
  <si>
    <t>PiN Total Pendular %</t>
  </si>
  <si>
    <t>PiN Total Returnees</t>
  </si>
  <si>
    <t>PROJECTION Returnees</t>
  </si>
  <si>
    <t>PiN Total Returnees %</t>
  </si>
  <si>
    <t>*Deadline to submit PiN V1 is 28 July</t>
  </si>
  <si>
    <t>*La fecha límite para presentar la PiN V1 es el 28 de julio.</t>
  </si>
  <si>
    <t>Current</t>
  </si>
  <si>
    <t>Dec 2021</t>
  </si>
  <si>
    <t>Dec 2022</t>
  </si>
  <si>
    <t>Aumento 2021-2022</t>
  </si>
  <si>
    <t>Entradas diarias</t>
  </si>
  <si>
    <t>Entradas Mensuales</t>
  </si>
  <si>
    <t>Incremento 2021</t>
  </si>
  <si>
    <t>Incremento 2022</t>
  </si>
  <si>
    <t>CAM</t>
  </si>
  <si>
    <t xml:space="preserve">Peru </t>
  </si>
  <si>
    <t>Grand Total</t>
  </si>
  <si>
    <t>Sum of Girls</t>
  </si>
  <si>
    <t>Sum of Boys</t>
  </si>
  <si>
    <t>Sum of Women</t>
  </si>
  <si>
    <t>Sum of Men</t>
  </si>
  <si>
    <t>Total</t>
  </si>
  <si>
    <t>*Los datos correspondientes a las celdas coloreadas son OBLIGATORIOS</t>
  </si>
  <si>
    <t>Total 2022 In Transit Other Nationalities</t>
  </si>
  <si>
    <t>Total 2024 In Transit Other Nationalities</t>
  </si>
  <si>
    <t>Total 2023 In Transit Other Nationalities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</si>
</sst>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rgb="FFFFFF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007681"/>
        <bgColor indexed="64"/>
      </patternFill>
    </fill>
    <fill>
      <patternFill patternType="solid">
        <fgColor rgb="FF88CDD3"/>
        <bgColor indexed="64"/>
      </patternFill>
    </fill>
    <fill>
      <patternFill patternType="solid">
        <fgColor rgb="FF00768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AAAD"/>
      </patternFill>
    </fill>
    <fill>
      <patternFill patternType="solid">
        <fgColor rgb="FF007681"/>
        <bgColor rgb="FF00AAAD"/>
      </patternFill>
    </fill>
    <fill>
      <patternFill patternType="solid">
        <fgColor theme="5" tint="-0.249977111117893"/>
        <bgColor rgb="FF00AAAD"/>
      </patternFill>
    </fill>
    <fill>
      <patternFill patternType="solid">
        <fgColor rgb="FF2F75B5"/>
        <bgColor rgb="FF2F75B5"/>
      </patternFill>
    </fill>
    <fill>
      <patternFill patternType="solid">
        <fgColor rgb="FF548235"/>
        <bgColor rgb="FF548235"/>
      </patternFill>
    </fill>
    <fill>
      <patternFill patternType="solid">
        <fgColor rgb="FF7B7B7B"/>
        <bgColor rgb="FF00AAAD"/>
      </patternFill>
    </fill>
    <fill>
      <patternFill patternType="solid">
        <fgColor rgb="FFC65911"/>
        <bgColor rgb="FF00AAAD"/>
      </patternFill>
    </fill>
    <fill>
      <patternFill patternType="solid">
        <fgColor theme="5" tint="-0.499984740745262"/>
        <bgColor rgb="FF00AAAD"/>
      </patternFill>
    </fill>
    <fill>
      <patternFill patternType="solid">
        <fgColor theme="7"/>
        <bgColor rgb="FF00AAAD"/>
      </patternFill>
    </fill>
    <fill>
      <patternFill patternType="solid">
        <fgColor theme="4"/>
        <bgColor rgb="FF00AAAD"/>
      </patternFill>
    </fill>
    <fill>
      <patternFill patternType="solid">
        <fgColor rgb="FF548235"/>
        <bgColor rgb="FF00AAAD"/>
      </patternFill>
    </fill>
    <fill>
      <patternFill patternType="solid">
        <fgColor theme="5" tint="0.39997558519241921"/>
        <bgColor rgb="FF00AAAD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907"/>
        <bgColor rgb="FF00AAAD"/>
      </patternFill>
    </fill>
    <fill>
      <patternFill patternType="solid">
        <fgColor rgb="FFFFF8DD"/>
        <bgColor rgb="FF000000"/>
      </patternFill>
    </fill>
    <fill>
      <patternFill patternType="solid">
        <fgColor theme="0" tint="-0.249977111117893"/>
        <bgColor rgb="FF00AAAD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E8C50"/>
        <bgColor rgb="FF00AAAD"/>
      </patternFill>
    </fill>
    <fill>
      <patternFill patternType="solid">
        <fgColor rgb="FFAC4F10"/>
        <bgColor rgb="FF00AAAD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1" xfId="0" applyNumberFormat="1" applyBorder="1"/>
    <xf numFmtId="10" fontId="0" fillId="0" borderId="1" xfId="3" applyNumberFormat="1" applyFont="1" applyBorder="1"/>
    <xf numFmtId="0" fontId="4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10" fontId="0" fillId="0" borderId="6" xfId="3" applyNumberFormat="1" applyFont="1" applyBorder="1"/>
    <xf numFmtId="0" fontId="5" fillId="2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165" fontId="0" fillId="0" borderId="5" xfId="0" applyNumberFormat="1" applyBorder="1"/>
    <xf numFmtId="0" fontId="0" fillId="5" borderId="5" xfId="0" applyFill="1" applyBorder="1" applyAlignment="1">
      <alignment horizontal="left"/>
    </xf>
    <xf numFmtId="165" fontId="0" fillId="5" borderId="1" xfId="0" applyNumberFormat="1" applyFill="1" applyBorder="1"/>
    <xf numFmtId="165" fontId="0" fillId="5" borderId="8" xfId="0" applyNumberFormat="1" applyFill="1" applyBorder="1"/>
    <xf numFmtId="0" fontId="0" fillId="5" borderId="9" xfId="0" applyFill="1" applyBorder="1" applyAlignment="1">
      <alignment horizontal="left"/>
    </xf>
    <xf numFmtId="165" fontId="0" fillId="5" borderId="10" xfId="0" applyNumberFormat="1" applyFill="1" applyBorder="1"/>
    <xf numFmtId="165" fontId="0" fillId="5" borderId="11" xfId="0" applyNumberFormat="1" applyFill="1" applyBorder="1"/>
    <xf numFmtId="165" fontId="0" fillId="0" borderId="9" xfId="0" applyNumberFormat="1" applyBorder="1"/>
    <xf numFmtId="165" fontId="0" fillId="0" borderId="10" xfId="0" applyNumberFormat="1" applyBorder="1"/>
    <xf numFmtId="10" fontId="0" fillId="0" borderId="10" xfId="3" applyNumberFormat="1" applyFont="1" applyBorder="1"/>
    <xf numFmtId="10" fontId="0" fillId="0" borderId="12" xfId="3" applyNumberFormat="1" applyFont="1" applyBorder="1"/>
    <xf numFmtId="0" fontId="4" fillId="3" borderId="13" xfId="0" applyFont="1" applyFill="1" applyBorder="1" applyAlignment="1">
      <alignment horizontal="left"/>
    </xf>
    <xf numFmtId="165" fontId="4" fillId="3" borderId="14" xfId="0" applyNumberFormat="1" applyFont="1" applyFill="1" applyBorder="1"/>
    <xf numFmtId="165" fontId="4" fillId="3" borderId="15" xfId="0" applyNumberFormat="1" applyFont="1" applyFill="1" applyBorder="1"/>
    <xf numFmtId="165" fontId="4" fillId="3" borderId="13" xfId="0" applyNumberFormat="1" applyFont="1" applyFill="1" applyBorder="1"/>
    <xf numFmtId="10" fontId="4" fillId="3" borderId="14" xfId="3" applyNumberFormat="1" applyFont="1" applyFill="1" applyBorder="1"/>
    <xf numFmtId="10" fontId="0" fillId="0" borderId="16" xfId="3" applyNumberFormat="1" applyFont="1" applyBorder="1"/>
    <xf numFmtId="9" fontId="0" fillId="0" borderId="0" xfId="3" applyFont="1"/>
    <xf numFmtId="166" fontId="0" fillId="0" borderId="0" xfId="3" applyNumberFormat="1" applyFont="1"/>
    <xf numFmtId="165" fontId="6" fillId="15" borderId="1" xfId="1" applyNumberFormat="1" applyFont="1" applyFill="1" applyBorder="1" applyAlignment="1">
      <alignment horizontal="center" vertical="center" wrapText="1"/>
    </xf>
    <xf numFmtId="165" fontId="6" fillId="7" borderId="1" xfId="1" applyNumberFormat="1" applyFont="1" applyFill="1" applyBorder="1" applyAlignment="1">
      <alignment horizontal="center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3" fontId="6" fillId="15" borderId="1" xfId="1" applyNumberFormat="1" applyFont="1" applyFill="1" applyBorder="1" applyAlignment="1">
      <alignment horizontal="center" vertical="center" wrapText="1"/>
    </xf>
    <xf numFmtId="3" fontId="6" fillId="7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165" fontId="6" fillId="13" borderId="20" xfId="1" applyNumberFormat="1" applyFont="1" applyFill="1" applyBorder="1" applyAlignment="1">
      <alignment horizontal="center" vertical="center" wrapText="1"/>
    </xf>
    <xf numFmtId="165" fontId="6" fillId="6" borderId="20" xfId="1" applyNumberFormat="1" applyFont="1" applyFill="1" applyBorder="1" applyAlignment="1">
      <alignment horizontal="center" vertical="center" wrapText="1"/>
    </xf>
    <xf numFmtId="165" fontId="6" fillId="7" borderId="20" xfId="1" applyNumberFormat="1" applyFont="1" applyFill="1" applyBorder="1" applyAlignment="1">
      <alignment horizontal="center" vertical="center" wrapText="1"/>
    </xf>
    <xf numFmtId="3" fontId="6" fillId="7" borderId="20" xfId="1" applyNumberFormat="1" applyFont="1" applyFill="1" applyBorder="1" applyAlignment="1">
      <alignment horizontal="center" vertical="center" wrapText="1"/>
    </xf>
    <xf numFmtId="3" fontId="6" fillId="13" borderId="20" xfId="1" applyNumberFormat="1" applyFont="1" applyFill="1" applyBorder="1" applyAlignment="1">
      <alignment horizontal="center" vertical="center" wrapText="1"/>
    </xf>
    <xf numFmtId="165" fontId="6" fillId="15" borderId="5" xfId="1" applyNumberFormat="1" applyFont="1" applyFill="1" applyBorder="1" applyAlignment="1">
      <alignment horizontal="center" vertical="center" wrapText="1"/>
    </xf>
    <xf numFmtId="165" fontId="6" fillId="15" borderId="6" xfId="1" applyNumberFormat="1" applyFont="1" applyFill="1" applyBorder="1" applyAlignment="1">
      <alignment horizontal="center" vertical="center" wrapText="1"/>
    </xf>
    <xf numFmtId="3" fontId="6" fillId="15" borderId="5" xfId="1" applyNumberFormat="1" applyFont="1" applyFill="1" applyBorder="1" applyAlignment="1">
      <alignment horizontal="center" vertical="center" wrapText="1"/>
    </xf>
    <xf numFmtId="3" fontId="6" fillId="15" borderId="6" xfId="1" applyNumberFormat="1" applyFont="1" applyFill="1" applyBorder="1" applyAlignment="1">
      <alignment horizontal="center" vertical="center" wrapText="1"/>
    </xf>
    <xf numFmtId="165" fontId="6" fillId="12" borderId="20" xfId="1" applyNumberFormat="1" applyFont="1" applyFill="1" applyBorder="1" applyAlignment="1">
      <alignment horizontal="center" vertical="center" wrapText="1"/>
    </xf>
    <xf numFmtId="3" fontId="6" fillId="12" borderId="20" xfId="1" applyNumberFormat="1" applyFont="1" applyFill="1" applyBorder="1" applyAlignment="1">
      <alignment horizontal="center" vertical="center" wrapText="1"/>
    </xf>
    <xf numFmtId="165" fontId="6" fillId="12" borderId="5" xfId="1" applyNumberFormat="1" applyFont="1" applyFill="1" applyBorder="1" applyAlignment="1">
      <alignment horizontal="center" vertical="center" wrapText="1"/>
    </xf>
    <xf numFmtId="165" fontId="6" fillId="12" borderId="19" xfId="1" applyNumberFormat="1" applyFont="1" applyFill="1" applyBorder="1" applyAlignment="1">
      <alignment horizontal="center" vertical="center" wrapText="1"/>
    </xf>
    <xf numFmtId="3" fontId="6" fillId="12" borderId="5" xfId="1" applyNumberFormat="1" applyFont="1" applyFill="1" applyBorder="1" applyAlignment="1">
      <alignment horizontal="center" vertical="center" wrapText="1"/>
    </xf>
    <xf numFmtId="3" fontId="6" fillId="12" borderId="19" xfId="1" applyNumberFormat="1" applyFont="1" applyFill="1" applyBorder="1" applyAlignment="1">
      <alignment horizontal="center" vertical="center" wrapText="1"/>
    </xf>
    <xf numFmtId="165" fontId="6" fillId="13" borderId="5" xfId="1" applyNumberFormat="1" applyFont="1" applyFill="1" applyBorder="1" applyAlignment="1">
      <alignment horizontal="center" vertical="center" wrapText="1"/>
    </xf>
    <xf numFmtId="165" fontId="6" fillId="6" borderId="5" xfId="1" applyNumberFormat="1" applyFont="1" applyFill="1" applyBorder="1" applyAlignment="1">
      <alignment horizontal="center" vertical="center" wrapText="1"/>
    </xf>
    <xf numFmtId="165" fontId="6" fillId="6" borderId="6" xfId="1" applyNumberFormat="1" applyFont="1" applyFill="1" applyBorder="1" applyAlignment="1">
      <alignment horizontal="center" vertical="center" wrapText="1"/>
    </xf>
    <xf numFmtId="165" fontId="6" fillId="7" borderId="5" xfId="1" applyNumberFormat="1" applyFont="1" applyFill="1" applyBorder="1" applyAlignment="1">
      <alignment horizontal="center" vertical="center" wrapText="1"/>
    </xf>
    <xf numFmtId="165" fontId="6" fillId="7" borderId="6" xfId="1" applyNumberFormat="1" applyFont="1" applyFill="1" applyBorder="1" applyAlignment="1">
      <alignment horizontal="center" vertical="center" wrapText="1"/>
    </xf>
    <xf numFmtId="3" fontId="6" fillId="7" borderId="5" xfId="1" applyNumberFormat="1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 wrapText="1"/>
    </xf>
    <xf numFmtId="3" fontId="6" fillId="13" borderId="5" xfId="1" applyNumberFormat="1" applyFont="1" applyFill="1" applyBorder="1" applyAlignment="1">
      <alignment horizontal="center" vertical="center" wrapText="1"/>
    </xf>
    <xf numFmtId="1" fontId="2" fillId="6" borderId="19" xfId="0" applyNumberFormat="1" applyFont="1" applyFill="1" applyBorder="1" applyAlignment="1">
      <alignment horizontal="center" vertical="center" wrapText="1"/>
    </xf>
    <xf numFmtId="43" fontId="7" fillId="14" borderId="5" xfId="1" applyFont="1" applyFill="1" applyBorder="1" applyAlignment="1">
      <alignment horizontal="center" vertical="center" wrapText="1"/>
    </xf>
    <xf numFmtId="43" fontId="7" fillId="14" borderId="19" xfId="1" applyFont="1" applyFill="1" applyBorder="1" applyAlignment="1">
      <alignment horizontal="center" vertical="center" wrapText="1"/>
    </xf>
    <xf numFmtId="43" fontId="7" fillId="7" borderId="5" xfId="1" applyFont="1" applyFill="1" applyBorder="1" applyAlignment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/>
    </xf>
    <xf numFmtId="165" fontId="6" fillId="15" borderId="24" xfId="1" applyNumberFormat="1" applyFont="1" applyFill="1" applyBorder="1" applyAlignment="1">
      <alignment horizontal="center" vertical="center" wrapText="1"/>
    </xf>
    <xf numFmtId="165" fontId="6" fillId="15" borderId="17" xfId="1" applyNumberFormat="1" applyFont="1" applyFill="1" applyBorder="1" applyAlignment="1">
      <alignment horizontal="center" vertical="center" wrapText="1"/>
    </xf>
    <xf numFmtId="165" fontId="6" fillId="15" borderId="25" xfId="1" applyNumberFormat="1" applyFont="1" applyFill="1" applyBorder="1" applyAlignment="1">
      <alignment horizontal="center" vertical="center" wrapText="1"/>
    </xf>
    <xf numFmtId="165" fontId="6" fillId="12" borderId="24" xfId="1" applyNumberFormat="1" applyFont="1" applyFill="1" applyBorder="1" applyAlignment="1">
      <alignment horizontal="center" vertical="center" wrapText="1"/>
    </xf>
    <xf numFmtId="165" fontId="6" fillId="12" borderId="26" xfId="1" applyNumberFormat="1" applyFont="1" applyFill="1" applyBorder="1" applyAlignment="1">
      <alignment horizontal="center" vertical="center" wrapText="1"/>
    </xf>
    <xf numFmtId="165" fontId="6" fillId="12" borderId="27" xfId="1" applyNumberFormat="1" applyFont="1" applyFill="1" applyBorder="1" applyAlignment="1">
      <alignment horizontal="center" vertical="center" wrapText="1"/>
    </xf>
    <xf numFmtId="1" fontId="2" fillId="6" borderId="27" xfId="0" applyNumberFormat="1" applyFont="1" applyFill="1" applyBorder="1" applyAlignment="1">
      <alignment horizontal="center" vertical="center" wrapText="1"/>
    </xf>
    <xf numFmtId="165" fontId="6" fillId="13" borderId="24" xfId="1" applyNumberFormat="1" applyFont="1" applyFill="1" applyBorder="1" applyAlignment="1">
      <alignment horizontal="center" vertical="center" wrapText="1"/>
    </xf>
    <xf numFmtId="165" fontId="6" fillId="13" borderId="26" xfId="1" applyNumberFormat="1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43" fontId="12" fillId="14" borderId="13" xfId="1" applyFont="1" applyFill="1" applyBorder="1" applyAlignment="1">
      <alignment horizontal="center" vertical="center" wrapText="1"/>
    </xf>
    <xf numFmtId="165" fontId="12" fillId="18" borderId="17" xfId="1" applyNumberFormat="1" applyFont="1" applyFill="1" applyBorder="1" applyAlignment="1">
      <alignment horizontal="center" vertical="center" wrapText="1"/>
    </xf>
    <xf numFmtId="3" fontId="12" fillId="18" borderId="17" xfId="0" applyNumberFormat="1" applyFont="1" applyFill="1" applyBorder="1" applyAlignment="1">
      <alignment horizontal="left" wrapText="1"/>
    </xf>
    <xf numFmtId="3" fontId="3" fillId="18" borderId="25" xfId="0" applyNumberFormat="1" applyFont="1" applyFill="1" applyBorder="1" applyAlignment="1">
      <alignment horizontal="left" wrapText="1"/>
    </xf>
    <xf numFmtId="165" fontId="12" fillId="18" borderId="1" xfId="1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1" fillId="21" borderId="13" xfId="0" applyFont="1" applyFill="1" applyBorder="1" applyAlignment="1">
      <alignment horizontal="center" vertical="center" wrapText="1"/>
    </xf>
    <xf numFmtId="0" fontId="11" fillId="21" borderId="14" xfId="0" applyFont="1" applyFill="1" applyBorder="1" applyAlignment="1">
      <alignment horizontal="center" vertical="center" wrapText="1"/>
    </xf>
    <xf numFmtId="0" fontId="11" fillId="21" borderId="16" xfId="0" applyFont="1" applyFill="1" applyBorder="1" applyAlignment="1">
      <alignment horizontal="center" vertical="center" wrapText="1"/>
    </xf>
    <xf numFmtId="43" fontId="12" fillId="14" borderId="14" xfId="1" applyFont="1" applyFill="1" applyBorder="1" applyAlignment="1">
      <alignment horizontal="center" vertical="center" wrapText="1"/>
    </xf>
    <xf numFmtId="43" fontId="12" fillId="14" borderId="16" xfId="1" applyFont="1" applyFill="1" applyBorder="1" applyAlignment="1">
      <alignment horizontal="center" vertical="center" wrapText="1"/>
    </xf>
    <xf numFmtId="164" fontId="11" fillId="10" borderId="13" xfId="4" applyFont="1" applyFill="1" applyBorder="1" applyAlignment="1">
      <alignment horizontal="center" vertical="center" wrapText="1"/>
    </xf>
    <xf numFmtId="164" fontId="11" fillId="10" borderId="14" xfId="4" applyFont="1" applyFill="1" applyBorder="1" applyAlignment="1">
      <alignment horizontal="center" vertical="center" wrapText="1"/>
    </xf>
    <xf numFmtId="164" fontId="11" fillId="10" borderId="16" xfId="4" applyFont="1" applyFill="1" applyBorder="1" applyAlignment="1">
      <alignment horizontal="center" vertical="center" wrapText="1"/>
    </xf>
    <xf numFmtId="164" fontId="11" fillId="11" borderId="13" xfId="4" applyFont="1" applyFill="1" applyBorder="1" applyAlignment="1">
      <alignment horizontal="center" vertical="center" wrapText="1"/>
    </xf>
    <xf numFmtId="164" fontId="11" fillId="11" borderId="14" xfId="4" applyFont="1" applyFill="1" applyBorder="1" applyAlignment="1">
      <alignment horizontal="center" vertical="center" wrapText="1"/>
    </xf>
    <xf numFmtId="164" fontId="11" fillId="11" borderId="16" xfId="4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12" fillId="18" borderId="1" xfId="0" applyNumberFormat="1" applyFont="1" applyFill="1" applyBorder="1" applyAlignment="1">
      <alignment horizontal="left" vertical="center" wrapText="1"/>
    </xf>
    <xf numFmtId="3" fontId="3" fillId="18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6" fillId="15" borderId="5" xfId="0" applyNumberFormat="1" applyFont="1" applyFill="1" applyBorder="1" applyAlignment="1">
      <alignment vertical="center" wrapText="1"/>
    </xf>
    <xf numFmtId="3" fontId="6" fillId="15" borderId="1" xfId="0" applyNumberFormat="1" applyFont="1" applyFill="1" applyBorder="1" applyAlignment="1">
      <alignment vertical="center" wrapText="1"/>
    </xf>
    <xf numFmtId="3" fontId="6" fillId="15" borderId="6" xfId="0" applyNumberFormat="1" applyFont="1" applyFill="1" applyBorder="1" applyAlignment="1">
      <alignment vertical="center" wrapText="1"/>
    </xf>
    <xf numFmtId="3" fontId="6" fillId="12" borderId="5" xfId="0" applyNumberFormat="1" applyFont="1" applyFill="1" applyBorder="1" applyAlignment="1">
      <alignment vertical="center" wrapText="1"/>
    </xf>
    <xf numFmtId="3" fontId="6" fillId="12" borderId="20" xfId="0" applyNumberFormat="1" applyFont="1" applyFill="1" applyBorder="1" applyAlignment="1">
      <alignment vertical="center" wrapText="1"/>
    </xf>
    <xf numFmtId="3" fontId="6" fillId="12" borderId="19" xfId="0" applyNumberFormat="1" applyFont="1" applyFill="1" applyBorder="1" applyAlignment="1">
      <alignment vertical="center" wrapText="1"/>
    </xf>
    <xf numFmtId="3" fontId="6" fillId="13" borderId="5" xfId="0" applyNumberFormat="1" applyFont="1" applyFill="1" applyBorder="1" applyAlignment="1">
      <alignment vertical="center" wrapText="1"/>
    </xf>
    <xf numFmtId="3" fontId="6" fillId="13" borderId="20" xfId="0" applyNumberFormat="1" applyFont="1" applyFill="1" applyBorder="1" applyAlignment="1">
      <alignment vertical="center" wrapText="1"/>
    </xf>
    <xf numFmtId="3" fontId="3" fillId="18" borderId="6" xfId="0" applyNumberFormat="1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43" fontId="12" fillId="26" borderId="14" xfId="1" applyFont="1" applyFill="1" applyBorder="1" applyAlignment="1">
      <alignment horizontal="center" vertical="center" wrapText="1"/>
    </xf>
    <xf numFmtId="165" fontId="12" fillId="26" borderId="17" xfId="1" applyNumberFormat="1" applyFont="1" applyFill="1" applyBorder="1" applyAlignment="1">
      <alignment horizontal="center" vertical="center" wrapText="1"/>
    </xf>
    <xf numFmtId="165" fontId="12" fillId="26" borderId="1" xfId="1" applyNumberFormat="1" applyFont="1" applyFill="1" applyBorder="1" applyAlignment="1">
      <alignment horizontal="center" vertical="center" wrapText="1"/>
    </xf>
    <xf numFmtId="1" fontId="2" fillId="6" borderId="26" xfId="0" applyNumberFormat="1" applyFont="1" applyFill="1" applyBorder="1" applyAlignment="1">
      <alignment horizontal="center" vertical="center" wrapText="1"/>
    </xf>
    <xf numFmtId="1" fontId="2" fillId="6" borderId="20" xfId="0" applyNumberFormat="1" applyFont="1" applyFill="1" applyBorder="1" applyAlignment="1">
      <alignment horizontal="center" vertical="center" wrapText="1"/>
    </xf>
    <xf numFmtId="43" fontId="7" fillId="14" borderId="20" xfId="1" applyFont="1" applyFill="1" applyBorder="1" applyAlignment="1">
      <alignment horizontal="center" vertical="center" wrapText="1"/>
    </xf>
    <xf numFmtId="43" fontId="7" fillId="7" borderId="20" xfId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left" wrapText="1"/>
    </xf>
    <xf numFmtId="0" fontId="15" fillId="22" borderId="24" xfId="0" applyFont="1" applyFill="1" applyBorder="1" applyAlignment="1">
      <alignment horizontal="center" vertical="center"/>
    </xf>
    <xf numFmtId="165" fontId="15" fillId="22" borderId="17" xfId="0" applyNumberFormat="1" applyFont="1" applyFill="1" applyBorder="1" applyAlignment="1">
      <alignment horizontal="center" vertical="center"/>
    </xf>
    <xf numFmtId="0" fontId="15" fillId="22" borderId="25" xfId="0" applyFont="1" applyFill="1" applyBorder="1" applyAlignment="1">
      <alignment horizontal="center" vertical="center"/>
    </xf>
    <xf numFmtId="165" fontId="14" fillId="18" borderId="24" xfId="1" applyNumberFormat="1" applyFont="1" applyFill="1" applyBorder="1" applyAlignment="1">
      <alignment horizontal="center" vertical="center" wrapText="1"/>
    </xf>
    <xf numFmtId="165" fontId="14" fillId="18" borderId="17" xfId="1" applyNumberFormat="1" applyFont="1" applyFill="1" applyBorder="1" applyAlignment="1">
      <alignment horizontal="center" vertical="center" wrapText="1"/>
    </xf>
    <xf numFmtId="165" fontId="14" fillId="18" borderId="25" xfId="1" applyNumberFormat="1" applyFont="1" applyFill="1" applyBorder="1" applyAlignment="1">
      <alignment horizontal="center" vertical="center" wrapText="1"/>
    </xf>
    <xf numFmtId="165" fontId="16" fillId="6" borderId="24" xfId="1" applyNumberFormat="1" applyFont="1" applyFill="1" applyBorder="1" applyAlignment="1">
      <alignment horizontal="center" vertical="center" wrapText="1"/>
    </xf>
    <xf numFmtId="165" fontId="16" fillId="6" borderId="17" xfId="1" applyNumberFormat="1" applyFont="1" applyFill="1" applyBorder="1" applyAlignment="1">
      <alignment horizontal="center" vertical="center" wrapText="1"/>
    </xf>
    <xf numFmtId="165" fontId="16" fillId="6" borderId="25" xfId="1" applyNumberFormat="1" applyFont="1" applyFill="1" applyBorder="1" applyAlignment="1">
      <alignment horizontal="center" vertical="center" wrapText="1"/>
    </xf>
    <xf numFmtId="3" fontId="14" fillId="23" borderId="24" xfId="0" applyNumberFormat="1" applyFont="1" applyFill="1" applyBorder="1" applyAlignment="1">
      <alignment horizontal="left" wrapText="1"/>
    </xf>
    <xf numFmtId="165" fontId="14" fillId="23" borderId="17" xfId="1" applyNumberFormat="1" applyFont="1" applyFill="1" applyBorder="1" applyAlignment="1">
      <alignment horizontal="center" vertical="center" wrapText="1"/>
    </xf>
    <xf numFmtId="3" fontId="14" fillId="23" borderId="25" xfId="0" applyNumberFormat="1" applyFont="1" applyFill="1" applyBorder="1" applyAlignment="1">
      <alignment horizontal="left" wrapText="1"/>
    </xf>
    <xf numFmtId="0" fontId="15" fillId="22" borderId="5" xfId="0" applyFont="1" applyFill="1" applyBorder="1" applyAlignment="1">
      <alignment horizontal="center" vertical="center"/>
    </xf>
    <xf numFmtId="0" fontId="15" fillId="22" borderId="6" xfId="0" applyFont="1" applyFill="1" applyBorder="1" applyAlignment="1">
      <alignment horizontal="center" vertical="center"/>
    </xf>
    <xf numFmtId="165" fontId="16" fillId="6" borderId="5" xfId="1" applyNumberFormat="1" applyFont="1" applyFill="1" applyBorder="1" applyAlignment="1">
      <alignment horizontal="center" vertical="center" wrapText="1"/>
    </xf>
    <xf numFmtId="165" fontId="16" fillId="6" borderId="20" xfId="1" applyNumberFormat="1" applyFont="1" applyFill="1" applyBorder="1" applyAlignment="1">
      <alignment horizontal="center" vertical="center" wrapText="1"/>
    </xf>
    <xf numFmtId="165" fontId="16" fillId="6" borderId="6" xfId="1" applyNumberFormat="1" applyFont="1" applyFill="1" applyBorder="1" applyAlignment="1">
      <alignment horizontal="center" vertical="center" wrapText="1"/>
    </xf>
    <xf numFmtId="165" fontId="16" fillId="6" borderId="1" xfId="1" applyNumberFormat="1" applyFont="1" applyFill="1" applyBorder="1" applyAlignment="1">
      <alignment horizontal="center" vertical="center" wrapText="1"/>
    </xf>
    <xf numFmtId="165" fontId="16" fillId="20" borderId="5" xfId="1" applyNumberFormat="1" applyFont="1" applyFill="1" applyBorder="1" applyAlignment="1">
      <alignment horizontal="center" vertical="center" wrapText="1"/>
    </xf>
    <xf numFmtId="165" fontId="16" fillId="20" borderId="6" xfId="1" applyNumberFormat="1" applyFont="1" applyFill="1" applyBorder="1" applyAlignment="1">
      <alignment horizontal="center" vertical="center" wrapText="1"/>
    </xf>
    <xf numFmtId="3" fontId="14" fillId="23" borderId="5" xfId="0" applyNumberFormat="1" applyFont="1" applyFill="1" applyBorder="1" applyAlignment="1">
      <alignment horizontal="left" wrapText="1"/>
    </xf>
    <xf numFmtId="3" fontId="14" fillId="23" borderId="6" xfId="0" applyNumberFormat="1" applyFont="1" applyFill="1" applyBorder="1" applyAlignment="1">
      <alignment horizontal="left" wrapText="1"/>
    </xf>
    <xf numFmtId="165" fontId="16" fillId="7" borderId="5" xfId="1" applyNumberFormat="1" applyFont="1" applyFill="1" applyBorder="1" applyAlignment="1">
      <alignment horizontal="center" vertical="center" wrapText="1"/>
    </xf>
    <xf numFmtId="165" fontId="16" fillId="7" borderId="6" xfId="1" applyNumberFormat="1" applyFont="1" applyFill="1" applyBorder="1" applyAlignment="1">
      <alignment horizontal="center" vertical="center" wrapText="1"/>
    </xf>
    <xf numFmtId="165" fontId="16" fillId="23" borderId="5" xfId="1" applyNumberFormat="1" applyFont="1" applyFill="1" applyBorder="1" applyAlignment="1">
      <alignment horizontal="center" vertical="center" wrapText="1"/>
    </xf>
    <xf numFmtId="165" fontId="16" fillId="23" borderId="6" xfId="1" applyNumberFormat="1" applyFont="1" applyFill="1" applyBorder="1" applyAlignment="1">
      <alignment horizontal="center" vertical="center" wrapText="1"/>
    </xf>
    <xf numFmtId="165" fontId="16" fillId="24" borderId="5" xfId="1" applyNumberFormat="1" applyFont="1" applyFill="1" applyBorder="1" applyAlignment="1">
      <alignment horizontal="center" vertical="center" wrapText="1"/>
    </xf>
    <xf numFmtId="165" fontId="16" fillId="24" borderId="1" xfId="1" applyNumberFormat="1" applyFont="1" applyFill="1" applyBorder="1" applyAlignment="1">
      <alignment horizontal="center" vertical="center" wrapText="1"/>
    </xf>
    <xf numFmtId="165" fontId="16" fillId="24" borderId="6" xfId="1" applyNumberFormat="1" applyFont="1" applyFill="1" applyBorder="1" applyAlignment="1">
      <alignment horizontal="center" vertical="center" wrapText="1"/>
    </xf>
    <xf numFmtId="165" fontId="16" fillId="25" borderId="5" xfId="1" applyNumberFormat="1" applyFont="1" applyFill="1" applyBorder="1" applyAlignment="1">
      <alignment horizontal="center" vertical="center" wrapText="1"/>
    </xf>
    <xf numFmtId="165" fontId="16" fillId="25" borderId="1" xfId="1" applyNumberFormat="1" applyFont="1" applyFill="1" applyBorder="1" applyAlignment="1">
      <alignment horizontal="center" vertical="center" wrapText="1"/>
    </xf>
    <xf numFmtId="165" fontId="16" fillId="25" borderId="6" xfId="1" applyNumberFormat="1" applyFont="1" applyFill="1" applyBorder="1" applyAlignment="1">
      <alignment horizontal="center" vertical="center" wrapText="1"/>
    </xf>
    <xf numFmtId="3" fontId="16" fillId="7" borderId="5" xfId="1" applyNumberFormat="1" applyFont="1" applyFill="1" applyBorder="1" applyAlignment="1">
      <alignment horizontal="center" vertical="center" wrapText="1"/>
    </xf>
    <xf numFmtId="3" fontId="16" fillId="7" borderId="20" xfId="1" applyNumberFormat="1" applyFont="1" applyFill="1" applyBorder="1" applyAlignment="1">
      <alignment horizontal="center" vertical="center" wrapText="1"/>
    </xf>
    <xf numFmtId="3" fontId="16" fillId="7" borderId="6" xfId="1" applyNumberFormat="1" applyFont="1" applyFill="1" applyBorder="1" applyAlignment="1">
      <alignment horizontal="center" vertical="center" wrapText="1"/>
    </xf>
    <xf numFmtId="3" fontId="16" fillId="7" borderId="1" xfId="1" applyNumberFormat="1" applyFont="1" applyFill="1" applyBorder="1" applyAlignment="1">
      <alignment horizontal="center" vertical="center" wrapText="1"/>
    </xf>
    <xf numFmtId="3" fontId="16" fillId="23" borderId="5" xfId="1" applyNumberFormat="1" applyFont="1" applyFill="1" applyBorder="1" applyAlignment="1">
      <alignment horizontal="center" vertical="center" wrapText="1"/>
    </xf>
    <xf numFmtId="3" fontId="16" fillId="23" borderId="6" xfId="1" applyNumberFormat="1" applyFont="1" applyFill="1" applyBorder="1" applyAlignment="1">
      <alignment horizontal="center" vertical="center" wrapText="1"/>
    </xf>
    <xf numFmtId="0" fontId="15" fillId="22" borderId="21" xfId="0" applyFont="1" applyFill="1" applyBorder="1" applyAlignment="1">
      <alignment horizontal="center" vertical="center"/>
    </xf>
    <xf numFmtId="165" fontId="15" fillId="22" borderId="18" xfId="0" applyNumberFormat="1" applyFont="1" applyFill="1" applyBorder="1" applyAlignment="1">
      <alignment horizontal="center" vertical="center"/>
    </xf>
    <xf numFmtId="0" fontId="15" fillId="22" borderId="22" xfId="0" applyFont="1" applyFill="1" applyBorder="1" applyAlignment="1">
      <alignment horizontal="center" vertical="center"/>
    </xf>
    <xf numFmtId="3" fontId="16" fillId="7" borderId="21" xfId="1" applyNumberFormat="1" applyFont="1" applyFill="1" applyBorder="1" applyAlignment="1">
      <alignment horizontal="center" vertical="center" wrapText="1"/>
    </xf>
    <xf numFmtId="3" fontId="16" fillId="7" borderId="23" xfId="1" applyNumberFormat="1" applyFont="1" applyFill="1" applyBorder="1" applyAlignment="1">
      <alignment horizontal="center" vertical="center" wrapText="1"/>
    </xf>
    <xf numFmtId="3" fontId="16" fillId="7" borderId="22" xfId="1" applyNumberFormat="1" applyFont="1" applyFill="1" applyBorder="1" applyAlignment="1">
      <alignment horizontal="center" vertical="center" wrapText="1"/>
    </xf>
    <xf numFmtId="3" fontId="16" fillId="7" borderId="18" xfId="1" applyNumberFormat="1" applyFont="1" applyFill="1" applyBorder="1" applyAlignment="1">
      <alignment horizontal="center" vertical="center" wrapText="1"/>
    </xf>
    <xf numFmtId="3" fontId="16" fillId="23" borderId="21" xfId="1" applyNumberFormat="1" applyFont="1" applyFill="1" applyBorder="1" applyAlignment="1">
      <alignment horizontal="center" vertical="center" wrapText="1"/>
    </xf>
    <xf numFmtId="3" fontId="16" fillId="23" borderId="22" xfId="1" applyNumberFormat="1" applyFont="1" applyFill="1" applyBorder="1" applyAlignment="1">
      <alignment horizontal="center" vertical="center" wrapText="1"/>
    </xf>
    <xf numFmtId="165" fontId="16" fillId="6" borderId="21" xfId="1" applyNumberFormat="1" applyFont="1" applyFill="1" applyBorder="1" applyAlignment="1">
      <alignment horizontal="center" vertical="center" wrapText="1"/>
    </xf>
    <xf numFmtId="165" fontId="16" fillId="6" borderId="18" xfId="1" applyNumberFormat="1" applyFont="1" applyFill="1" applyBorder="1" applyAlignment="1">
      <alignment horizontal="center" vertical="center" wrapText="1"/>
    </xf>
    <xf numFmtId="165" fontId="16" fillId="6" borderId="22" xfId="1" applyNumberFormat="1" applyFont="1" applyFill="1" applyBorder="1" applyAlignment="1">
      <alignment horizontal="center" vertical="center" wrapText="1"/>
    </xf>
    <xf numFmtId="165" fontId="6" fillId="7" borderId="24" xfId="1" applyNumberFormat="1" applyFont="1" applyFill="1" applyBorder="1" applyAlignment="1">
      <alignment horizontal="center" vertical="center" wrapText="1"/>
    </xf>
    <xf numFmtId="165" fontId="6" fillId="7" borderId="17" xfId="1" applyNumberFormat="1" applyFont="1" applyFill="1" applyBorder="1" applyAlignment="1">
      <alignment horizontal="center" vertical="center" wrapText="1"/>
    </xf>
    <xf numFmtId="165" fontId="6" fillId="7" borderId="25" xfId="1" applyNumberFormat="1" applyFont="1" applyFill="1" applyBorder="1" applyAlignment="1">
      <alignment horizontal="center" vertical="center" wrapText="1"/>
    </xf>
    <xf numFmtId="3" fontId="6" fillId="7" borderId="5" xfId="0" applyNumberFormat="1" applyFont="1" applyFill="1" applyBorder="1" applyAlignment="1">
      <alignment vertical="center" wrapText="1"/>
    </xf>
    <xf numFmtId="3" fontId="6" fillId="7" borderId="1" xfId="0" applyNumberFormat="1" applyFont="1" applyFill="1" applyBorder="1" applyAlignment="1">
      <alignment vertical="center" wrapText="1"/>
    </xf>
    <xf numFmtId="3" fontId="6" fillId="7" borderId="6" xfId="0" applyNumberFormat="1" applyFont="1" applyFill="1" applyBorder="1" applyAlignment="1">
      <alignment vertical="center" wrapText="1"/>
    </xf>
    <xf numFmtId="165" fontId="6" fillId="16" borderId="5" xfId="1" applyNumberFormat="1" applyFont="1" applyFill="1" applyBorder="1" applyAlignment="1">
      <alignment horizontal="center" vertical="center" wrapText="1"/>
    </xf>
    <xf numFmtId="165" fontId="6" fillId="16" borderId="1" xfId="1" applyNumberFormat="1" applyFont="1" applyFill="1" applyBorder="1" applyAlignment="1">
      <alignment horizontal="center" vertical="center" wrapText="1"/>
    </xf>
    <xf numFmtId="165" fontId="6" fillId="16" borderId="6" xfId="1" applyNumberFormat="1" applyFont="1" applyFill="1" applyBorder="1" applyAlignment="1">
      <alignment horizontal="center" vertical="center" wrapText="1"/>
    </xf>
    <xf numFmtId="165" fontId="6" fillId="17" borderId="5" xfId="1" applyNumberFormat="1" applyFont="1" applyFill="1" applyBorder="1" applyAlignment="1">
      <alignment horizontal="center" vertical="center" wrapText="1"/>
    </xf>
    <xf numFmtId="165" fontId="6" fillId="17" borderId="1" xfId="1" applyNumberFormat="1" applyFont="1" applyFill="1" applyBorder="1" applyAlignment="1">
      <alignment horizontal="center" vertical="center" wrapText="1"/>
    </xf>
    <xf numFmtId="43" fontId="14" fillId="27" borderId="5" xfId="1" applyFont="1" applyFill="1" applyBorder="1" applyAlignment="1">
      <alignment horizontal="center" vertical="center" wrapText="1"/>
    </xf>
    <xf numFmtId="43" fontId="14" fillId="27" borderId="1" xfId="1" applyFont="1" applyFill="1" applyBorder="1" applyAlignment="1">
      <alignment horizontal="center" vertical="center" wrapText="1"/>
    </xf>
    <xf numFmtId="43" fontId="14" fillId="27" borderId="6" xfId="1" applyFont="1" applyFill="1" applyBorder="1" applyAlignment="1">
      <alignment horizontal="center" vertical="center" wrapText="1"/>
    </xf>
    <xf numFmtId="165" fontId="6" fillId="7" borderId="28" xfId="1" applyNumberFormat="1" applyFont="1" applyFill="1" applyBorder="1" applyAlignment="1">
      <alignment horizontal="center" vertical="center" wrapText="1"/>
    </xf>
    <xf numFmtId="165" fontId="6" fillId="7" borderId="8" xfId="1" applyNumberFormat="1" applyFont="1" applyFill="1" applyBorder="1" applyAlignment="1">
      <alignment horizontal="center" vertical="center" wrapText="1"/>
    </xf>
    <xf numFmtId="3" fontId="6" fillId="7" borderId="8" xfId="0" applyNumberFormat="1" applyFont="1" applyFill="1" applyBorder="1" applyAlignment="1">
      <alignment vertical="center" wrapText="1"/>
    </xf>
    <xf numFmtId="165" fontId="6" fillId="17" borderId="8" xfId="1" applyNumberFormat="1" applyFont="1" applyFill="1" applyBorder="1" applyAlignment="1">
      <alignment horizontal="center" vertical="center" wrapText="1"/>
    </xf>
    <xf numFmtId="3" fontId="6" fillId="7" borderId="8" xfId="1" applyNumberFormat="1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1" fillId="15" borderId="32" xfId="0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11" fillId="15" borderId="33" xfId="0" applyFont="1" applyFill="1" applyBorder="1" applyAlignment="1">
      <alignment horizontal="center" vertical="center" wrapText="1"/>
    </xf>
    <xf numFmtId="43" fontId="12" fillId="9" borderId="30" xfId="1" applyFont="1" applyFill="1" applyBorder="1" applyAlignment="1">
      <alignment horizontal="center" vertical="center" wrapText="1"/>
    </xf>
    <xf numFmtId="43" fontId="12" fillId="26" borderId="31" xfId="1" applyFont="1" applyFill="1" applyBorder="1" applyAlignment="1">
      <alignment horizontal="center" vertical="center" wrapText="1"/>
    </xf>
    <xf numFmtId="43" fontId="12" fillId="18" borderId="31" xfId="1" applyFont="1" applyFill="1" applyBorder="1" applyAlignment="1">
      <alignment horizontal="center" vertical="center" wrapText="1"/>
    </xf>
    <xf numFmtId="43" fontId="12" fillId="18" borderId="33" xfId="1" applyFont="1" applyFill="1" applyBorder="1" applyAlignment="1">
      <alignment horizontal="center" vertical="center" wrapText="1"/>
    </xf>
    <xf numFmtId="43" fontId="12" fillId="14" borderId="32" xfId="1" applyFont="1" applyFill="1" applyBorder="1" applyAlignment="1">
      <alignment horizontal="center" vertical="center" wrapText="1"/>
    </xf>
    <xf numFmtId="43" fontId="12" fillId="14" borderId="30" xfId="1" applyFont="1" applyFill="1" applyBorder="1" applyAlignment="1">
      <alignment horizontal="center" vertical="center" wrapText="1"/>
    </xf>
    <xf numFmtId="43" fontId="12" fillId="14" borderId="34" xfId="1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1" fillId="12" borderId="33" xfId="0" applyFont="1" applyFill="1" applyBorder="1" applyAlignment="1">
      <alignment horizontal="center" vertical="center" wrapText="1"/>
    </xf>
    <xf numFmtId="164" fontId="11" fillId="10" borderId="32" xfId="4" applyFont="1" applyFill="1" applyBorder="1" applyAlignment="1">
      <alignment horizontal="center" vertical="center" wrapText="1"/>
    </xf>
    <xf numFmtId="164" fontId="11" fillId="10" borderId="31" xfId="4" applyFont="1" applyFill="1" applyBorder="1" applyAlignment="1">
      <alignment horizontal="center" vertical="center" wrapText="1"/>
    </xf>
    <xf numFmtId="164" fontId="11" fillId="10" borderId="33" xfId="4" applyFont="1" applyFill="1" applyBorder="1" applyAlignment="1">
      <alignment horizontal="center" vertical="center" wrapText="1"/>
    </xf>
    <xf numFmtId="164" fontId="11" fillId="11" borderId="32" xfId="4" applyFont="1" applyFill="1" applyBorder="1" applyAlignment="1">
      <alignment horizontal="center" vertical="center" wrapText="1"/>
    </xf>
    <xf numFmtId="164" fontId="11" fillId="11" borderId="31" xfId="4" applyFont="1" applyFill="1" applyBorder="1" applyAlignment="1">
      <alignment horizontal="center" vertical="center" wrapText="1"/>
    </xf>
    <xf numFmtId="164" fontId="11" fillId="11" borderId="35" xfId="4" applyFont="1" applyFill="1" applyBorder="1" applyAlignment="1">
      <alignment horizontal="center" vertical="center" wrapText="1"/>
    </xf>
    <xf numFmtId="3" fontId="6" fillId="15" borderId="9" xfId="1" applyNumberFormat="1" applyFont="1" applyFill="1" applyBorder="1" applyAlignment="1">
      <alignment horizontal="center" vertical="center" wrapText="1"/>
    </xf>
    <xf numFmtId="3" fontId="6" fillId="15" borderId="10" xfId="1" applyNumberFormat="1" applyFont="1" applyFill="1" applyBorder="1" applyAlignment="1">
      <alignment horizontal="center" vertical="center" wrapText="1"/>
    </xf>
    <xf numFmtId="3" fontId="6" fillId="15" borderId="12" xfId="1" applyNumberFormat="1" applyFont="1" applyFill="1" applyBorder="1" applyAlignment="1">
      <alignment horizontal="center" vertical="center" wrapText="1"/>
    </xf>
    <xf numFmtId="3" fontId="6" fillId="7" borderId="9" xfId="1" applyNumberFormat="1" applyFont="1" applyFill="1" applyBorder="1" applyAlignment="1">
      <alignment horizontal="center" vertical="center" wrapText="1"/>
    </xf>
    <xf numFmtId="3" fontId="6" fillId="7" borderId="36" xfId="1" applyNumberFormat="1" applyFont="1" applyFill="1" applyBorder="1" applyAlignment="1">
      <alignment horizontal="center" vertical="center" wrapText="1"/>
    </xf>
    <xf numFmtId="3" fontId="6" fillId="7" borderId="10" xfId="1" applyNumberFormat="1" applyFont="1" applyFill="1" applyBorder="1" applyAlignment="1">
      <alignment horizontal="center" vertical="center" wrapText="1"/>
    </xf>
    <xf numFmtId="3" fontId="6" fillId="7" borderId="12" xfId="1" applyNumberFormat="1" applyFont="1" applyFill="1" applyBorder="1" applyAlignment="1">
      <alignment horizontal="center" vertical="center" wrapText="1"/>
    </xf>
    <xf numFmtId="1" fontId="2" fillId="6" borderId="36" xfId="0" applyNumberFormat="1" applyFont="1" applyFill="1" applyBorder="1" applyAlignment="1">
      <alignment horizontal="center" vertical="center" wrapText="1"/>
    </xf>
    <xf numFmtId="1" fontId="2" fillId="6" borderId="37" xfId="0" applyNumberFormat="1" applyFont="1" applyFill="1" applyBorder="1" applyAlignment="1">
      <alignment horizontal="center" vertical="center" wrapText="1"/>
    </xf>
    <xf numFmtId="3" fontId="6" fillId="12" borderId="9" xfId="1" applyNumberFormat="1" applyFont="1" applyFill="1" applyBorder="1" applyAlignment="1">
      <alignment horizontal="center" vertical="center" wrapText="1"/>
    </xf>
    <xf numFmtId="3" fontId="6" fillId="12" borderId="36" xfId="1" applyNumberFormat="1" applyFont="1" applyFill="1" applyBorder="1" applyAlignment="1">
      <alignment horizontal="center" vertical="center" wrapText="1"/>
    </xf>
    <xf numFmtId="3" fontId="6" fillId="12" borderId="37" xfId="1" applyNumberFormat="1" applyFont="1" applyFill="1" applyBorder="1" applyAlignment="1">
      <alignment horizontal="center" vertical="center" wrapText="1"/>
    </xf>
    <xf numFmtId="3" fontId="6" fillId="7" borderId="11" xfId="1" applyNumberFormat="1" applyFont="1" applyFill="1" applyBorder="1" applyAlignment="1">
      <alignment horizontal="center" vertical="center" wrapText="1"/>
    </xf>
    <xf numFmtId="165" fontId="14" fillId="23" borderId="3" xfId="1" applyNumberFormat="1" applyFont="1" applyFill="1" applyBorder="1" applyAlignment="1">
      <alignment horizontal="center" vertical="center" wrapText="1"/>
    </xf>
    <xf numFmtId="165" fontId="14" fillId="23" borderId="31" xfId="1" applyNumberFormat="1" applyFont="1" applyFill="1" applyBorder="1" applyAlignment="1">
      <alignment horizontal="center" vertical="center" wrapText="1"/>
    </xf>
    <xf numFmtId="165" fontId="9" fillId="19" borderId="0" xfId="0" applyNumberFormat="1" applyFont="1" applyFill="1" applyAlignment="1">
      <alignment horizontal="left" vertical="center" wrapText="1"/>
    </xf>
    <xf numFmtId="165" fontId="8" fillId="19" borderId="0" xfId="0" applyNumberFormat="1" applyFont="1" applyFill="1" applyAlignment="1">
      <alignment horizontal="left" vertical="center"/>
    </xf>
    <xf numFmtId="165" fontId="8" fillId="19" borderId="0" xfId="0" applyNumberFormat="1" applyFont="1" applyFill="1" applyAlignment="1">
      <alignment horizontal="left" vertical="center" wrapText="1"/>
    </xf>
    <xf numFmtId="165" fontId="9" fillId="19" borderId="0" xfId="0" applyNumberFormat="1" applyFont="1" applyFill="1" applyAlignment="1">
      <alignment horizontal="left" vertical="center"/>
    </xf>
    <xf numFmtId="165" fontId="8" fillId="19" borderId="0" xfId="0" applyNumberFormat="1" applyFont="1" applyFill="1" applyAlignment="1">
      <alignment vertical="center" wrapText="1"/>
    </xf>
    <xf numFmtId="0" fontId="17" fillId="2" borderId="2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36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17" fillId="2" borderId="28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vertical="center" wrapText="1"/>
    </xf>
  </cellXfs>
  <cellStyles count="5">
    <cellStyle name="Comma" xfId="1" builtinId="3"/>
    <cellStyle name="Comma 2" xfId="4" xr:uid="{96A71834-D195-4054-B316-49F3470B2560}"/>
    <cellStyle name="Normal" xfId="0" builtinId="0"/>
    <cellStyle name="Normal 2" xfId="2" xr:uid="{64D616AF-E4AD-465F-8621-315EB2CE5E26}"/>
    <cellStyle name="Percent" xfId="3" builtinId="5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00768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00768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rgb="FF7B7B7B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rgb="FF7B7B7B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rgb="FF7B7B7B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solid">
          <fgColor rgb="FF00AAAD"/>
          <bgColor theme="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1" defaultTableStyle="TableStyleMedium2" defaultPivotStyle="PivotStyleLight16">
    <tableStyle name="Table Style 1" pivot="0" count="0" xr9:uid="{91744E22-9378-485C-B428-6649F434D81A}"/>
  </tableStyles>
  <colors>
    <mruColors>
      <color rgb="FFAC4F10"/>
      <color rgb="FFD5FEFF"/>
      <color rgb="FFC1FEFF"/>
      <color rgb="FF00AAAD"/>
      <color rgb="FFEE8C50"/>
      <color rgb="FFF19D69"/>
      <color rgb="FFF2A06E"/>
      <color rgb="FFCD8DB8"/>
      <color rgb="FFE2BCD5"/>
      <color rgb="FFC59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695E07-7960-4CD4-B9C4-DDE81B28867E}" name="projections1" displayName="projections1" ref="A1:AB18" totalsRowShown="0" headerRowBorderDxfId="29" tableBorderDxfId="28">
  <autoFilter ref="A1:AB18" xr:uid="{0C695E07-7960-4CD4-B9C4-DDE81B28867E}"/>
  <tableColumns count="28">
    <tableColumn id="1" xr3:uid="{259ACD27-E40A-4EED-BD48-062418137463}" name="Platform" dataDxfId="2"/>
    <tableColumn id="2" xr3:uid="{F38C457F-F43F-427B-98F6-0648B979AFFC}" name="Country" dataDxfId="0"/>
    <tableColumn id="3" xr3:uid="{070E1668-8982-4C80-9527-DFA732C9DF66}" name="Current Stock In Destination (July 2023)" dataDxfId="1" dataCellStyle="Comma"/>
    <tableColumn id="4" xr3:uid="{4D459554-06A7-46CB-B3DD-B7E46B65B9D4}" name="Dec 2023 Population projection In Destination" dataDxfId="27" dataCellStyle="Comma"/>
    <tableColumn id="5" xr3:uid="{8C8FF03A-C466-432B-9750-F128E66D01BB}" name="Total 2024 Population Projection In Destination" dataDxfId="26" dataCellStyle="Comma"/>
    <tableColumn id="6" xr3:uid="{6FCB6EE1-76CE-4E4B-9D52-5CB5C8A864C3}" name="Total 2022 In transit VEN" dataDxfId="25" dataCellStyle="Comma"/>
    <tableColumn id="7" xr3:uid="{D57A34A5-AB81-4DBB-B089-8AB8C313065B}" name="Total 2023 In transit VEN" dataDxfId="24" dataCellStyle="Comma"/>
    <tableColumn id="8" xr3:uid="{AB70CD0F-F4E3-4B56-A638-EA4848F150D8}" name="Total 2024 In Transit VEN" dataDxfId="23" dataCellStyle="Comma"/>
    <tableColumn id="9" xr3:uid="{7185511C-5AE3-42B0-88B6-8E14B22999C9}" name="Total 2024 In Transit VEN (direction #1)" dataDxfId="22" dataCellStyle="Comma"/>
    <tableColumn id="10" xr3:uid="{92C2E624-EA6F-47DC-BEBA-CF6011D0D5CB}" name="(Direction 1)" dataDxfId="21" dataCellStyle="Comma"/>
    <tableColumn id="11" xr3:uid="{5C099ED9-B4B8-40F5-A591-589FD6D86696}" name="Total 2024 In Transit VEN (direction #2)" dataDxfId="20" dataCellStyle="Comma"/>
    <tableColumn id="12" xr3:uid="{AF231B3F-6B2B-4530-A77D-C9A9FDCDEB9B}" name="(Direction 2)" dataDxfId="19" dataCellStyle="Comma"/>
    <tableColumn id="13" xr3:uid="{8DE84FB5-BA42-4F36-9789-18EB7024F585}" name="Total 2024 In Transit VEN (direction 3)" dataDxfId="18" dataCellStyle="Comma"/>
    <tableColumn id="14" xr3:uid="{0D308DB2-3ABB-4349-96F9-EE379F12EC30}" name="(Direction 3)" dataDxfId="17" dataCellStyle="Comma"/>
    <tableColumn id="15" xr3:uid="{3CB7F432-33D5-4FFA-A923-1AB4E420655D}" name="Total 2024 In Transit VEN (direction 4)" dataDxfId="16" dataCellStyle="Comma"/>
    <tableColumn id="16" xr3:uid="{984C4A84-0889-4183-8C4F-762D23A8A9C1}" name="(Direction 4)" dataDxfId="15" dataCellStyle="Comma"/>
    <tableColumn id="17" xr3:uid="{1C737E2D-ED94-4CC4-B027-84D8E7B5AEC5}" name="Total 2022 In Transit Other Nationalities" dataDxfId="14" dataCellStyle="Comma"/>
    <tableColumn id="18" xr3:uid="{0C045F5E-EAB5-4C43-8825-C30319B12AE7}" name="Total 2023 In Transit Other Nationalities" dataDxfId="13"/>
    <tableColumn id="19" xr3:uid="{B03884C9-B724-4483-8170-D03CE493BF9E}" name="Total 2024 In Transit Other Nationalities" dataDxfId="12"/>
    <tableColumn id="20" xr3:uid="{4001AE63-079D-46B9-B8F8-7396AE26E820}" name="Total 2022 Affected Host Community" dataDxfId="11" dataCellStyle="Comma"/>
    <tableColumn id="21" xr3:uid="{31C4D2D2-878E-41D4-9D01-AAE34786470F}" name="Total 2023 Affected Host Community" dataDxfId="10" dataCellStyle="Comma"/>
    <tableColumn id="22" xr3:uid="{A6351FAF-865C-4CF8-A4D5-62BA418B9A7F}" name="Total 2024 Affected Host Community" dataDxfId="9" dataCellStyle="Comma"/>
    <tableColumn id="23" xr3:uid="{1AD33E60-FEE8-4E94-A057-C2934984008C}" name="Total 2022 Pendular" dataDxfId="8" dataCellStyle="Comma"/>
    <tableColumn id="24" xr3:uid="{4E63AB96-AEC3-44E6-913C-0C52D92103DC}" name="Total 2023 Pendular" dataDxfId="7" dataCellStyle="Comma"/>
    <tableColumn id="25" xr3:uid="{00C1825B-483D-4A23-A983-CC7269BC0359}" name="Total 2024 Pendular" dataDxfId="6" dataCellStyle="Comma"/>
    <tableColumn id="26" xr3:uid="{88B68496-E10D-4DDE-B654-E76E8F8A9A74}" name="Total 2022 Returnees" dataDxfId="5" dataCellStyle="Comma"/>
    <tableColumn id="27" xr3:uid="{F589B6E3-9388-42AF-A36C-A5E528757AA9}" name="Total 2023 Returnees" dataDxfId="4" dataCellStyle="Comma"/>
    <tableColumn id="28" xr3:uid="{C88D9A31-8CB7-4E2C-B5CE-0C46FBD38A79}" name="Total 2024 Returnees" dataDxfId="3" dataCellStyle="Comma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9A9C-9F67-432B-93BB-F1852688AF41}">
  <dimension ref="A1:AB28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8.7109375" defaultRowHeight="15" x14ac:dyDescent="0.25"/>
  <cols>
    <col min="1" max="2" width="34.140625" customWidth="1"/>
    <col min="3" max="28" width="18.140625" customWidth="1"/>
    <col min="29" max="29" width="27.7109375" customWidth="1"/>
  </cols>
  <sheetData>
    <row r="1" spans="1:28" s="37" customFormat="1" ht="70.900000000000006" customHeight="1" thickBot="1" x14ac:dyDescent="0.3">
      <c r="A1" s="187" t="s">
        <v>0</v>
      </c>
      <c r="B1" s="188" t="s">
        <v>1</v>
      </c>
      <c r="C1" s="189" t="s">
        <v>2</v>
      </c>
      <c r="D1" s="190" t="s">
        <v>3</v>
      </c>
      <c r="E1" s="191" t="s">
        <v>4</v>
      </c>
      <c r="F1" s="192" t="s">
        <v>5</v>
      </c>
      <c r="G1" s="192" t="s">
        <v>6</v>
      </c>
      <c r="H1" s="193" t="s">
        <v>7</v>
      </c>
      <c r="I1" s="194" t="s">
        <v>8</v>
      </c>
      <c r="J1" s="194" t="s">
        <v>9</v>
      </c>
      <c r="K1" s="194" t="s">
        <v>10</v>
      </c>
      <c r="L1" s="194" t="s">
        <v>11</v>
      </c>
      <c r="M1" s="194" t="s">
        <v>12</v>
      </c>
      <c r="N1" s="194" t="s">
        <v>13</v>
      </c>
      <c r="O1" s="194" t="s">
        <v>14</v>
      </c>
      <c r="P1" s="195" t="s">
        <v>15</v>
      </c>
      <c r="Q1" s="196" t="s">
        <v>93</v>
      </c>
      <c r="R1" s="197" t="s">
        <v>95</v>
      </c>
      <c r="S1" s="198" t="s">
        <v>94</v>
      </c>
      <c r="T1" s="199" t="s">
        <v>16</v>
      </c>
      <c r="U1" s="200" t="s">
        <v>17</v>
      </c>
      <c r="V1" s="201" t="s">
        <v>18</v>
      </c>
      <c r="W1" s="202" t="s">
        <v>19</v>
      </c>
      <c r="X1" s="203" t="s">
        <v>20</v>
      </c>
      <c r="Y1" s="204" t="s">
        <v>21</v>
      </c>
      <c r="Z1" s="205" t="s">
        <v>22</v>
      </c>
      <c r="AA1" s="206" t="s">
        <v>23</v>
      </c>
      <c r="AB1" s="207" t="s">
        <v>24</v>
      </c>
    </row>
    <row r="2" spans="1:28" ht="23.45" customHeight="1" x14ac:dyDescent="0.25">
      <c r="A2" s="228" t="s">
        <v>25</v>
      </c>
      <c r="B2" s="229" t="s">
        <v>25</v>
      </c>
      <c r="C2" s="66"/>
      <c r="D2" s="67"/>
      <c r="E2" s="68"/>
      <c r="F2" s="73"/>
      <c r="G2" s="74"/>
      <c r="H2" s="111">
        <f>I2+K2+M2+O2</f>
        <v>0</v>
      </c>
      <c r="I2" s="80">
        <v>0</v>
      </c>
      <c r="J2" s="81" t="s">
        <v>26</v>
      </c>
      <c r="K2" s="80">
        <v>0</v>
      </c>
      <c r="L2" s="81" t="s">
        <v>27</v>
      </c>
      <c r="M2" s="80">
        <v>0</v>
      </c>
      <c r="N2" s="81" t="s">
        <v>28</v>
      </c>
      <c r="O2" s="80">
        <v>0</v>
      </c>
      <c r="P2" s="82" t="s">
        <v>29</v>
      </c>
      <c r="Q2" s="117"/>
      <c r="R2" s="113"/>
      <c r="S2" s="72"/>
      <c r="T2" s="69"/>
      <c r="U2" s="70"/>
      <c r="V2" s="71"/>
      <c r="W2" s="168"/>
      <c r="X2" s="169"/>
      <c r="Y2" s="170"/>
      <c r="Z2" s="168"/>
      <c r="AA2" s="169"/>
      <c r="AB2" s="182"/>
    </row>
    <row r="3" spans="1:28" ht="23.45" customHeight="1" x14ac:dyDescent="0.25">
      <c r="A3" s="230" t="s">
        <v>27</v>
      </c>
      <c r="B3" s="231" t="s">
        <v>30</v>
      </c>
      <c r="C3" s="43"/>
      <c r="D3" s="32"/>
      <c r="E3" s="44"/>
      <c r="F3" s="54"/>
      <c r="G3" s="39"/>
      <c r="H3" s="34"/>
      <c r="I3" s="34"/>
      <c r="J3" s="34"/>
      <c r="K3" s="34"/>
      <c r="L3" s="34"/>
      <c r="M3" s="34"/>
      <c r="N3" s="34"/>
      <c r="O3" s="34"/>
      <c r="P3" s="55"/>
      <c r="Q3" s="54"/>
      <c r="R3" s="114"/>
      <c r="S3" s="61"/>
      <c r="T3" s="49"/>
      <c r="U3" s="47"/>
      <c r="V3" s="50"/>
      <c r="W3" s="56"/>
      <c r="X3" s="33"/>
      <c r="Y3" s="57"/>
      <c r="Z3" s="56"/>
      <c r="AA3" s="33"/>
      <c r="AB3" s="183"/>
    </row>
    <row r="4" spans="1:28" ht="23.45" customHeight="1" x14ac:dyDescent="0.25">
      <c r="A4" s="230" t="s">
        <v>27</v>
      </c>
      <c r="B4" s="231" t="s">
        <v>31</v>
      </c>
      <c r="C4" s="43"/>
      <c r="D4" s="32"/>
      <c r="E4" s="44"/>
      <c r="F4" s="54"/>
      <c r="G4" s="39"/>
      <c r="H4" s="34"/>
      <c r="I4" s="34"/>
      <c r="J4" s="34"/>
      <c r="K4" s="34"/>
      <c r="L4" s="34"/>
      <c r="M4" s="34"/>
      <c r="N4" s="34"/>
      <c r="O4" s="34"/>
      <c r="P4" s="55"/>
      <c r="Q4" s="54"/>
      <c r="R4" s="114"/>
      <c r="S4" s="61"/>
      <c r="T4" s="49"/>
      <c r="U4" s="47"/>
      <c r="V4" s="50"/>
      <c r="W4" s="56"/>
      <c r="X4" s="33"/>
      <c r="Y4" s="57"/>
      <c r="Z4" s="56"/>
      <c r="AA4" s="33"/>
      <c r="AB4" s="183"/>
    </row>
    <row r="5" spans="1:28" ht="23.45" customHeight="1" x14ac:dyDescent="0.25">
      <c r="A5" s="230" t="s">
        <v>27</v>
      </c>
      <c r="B5" s="231" t="s">
        <v>32</v>
      </c>
      <c r="C5" s="43"/>
      <c r="D5" s="32"/>
      <c r="E5" s="44"/>
      <c r="F5" s="54"/>
      <c r="G5" s="39"/>
      <c r="H5" s="34"/>
      <c r="I5" s="34"/>
      <c r="J5" s="34"/>
      <c r="K5" s="34"/>
      <c r="L5" s="34"/>
      <c r="M5" s="34"/>
      <c r="N5" s="34"/>
      <c r="O5" s="34"/>
      <c r="P5" s="55"/>
      <c r="Q5" s="54"/>
      <c r="R5" s="114"/>
      <c r="S5" s="61"/>
      <c r="T5" s="49"/>
      <c r="U5" s="47"/>
      <c r="V5" s="50"/>
      <c r="W5" s="56"/>
      <c r="X5" s="33"/>
      <c r="Y5" s="57"/>
      <c r="Z5" s="56"/>
      <c r="AA5" s="33"/>
      <c r="AB5" s="183"/>
    </row>
    <row r="6" spans="1:28" ht="23.45" customHeight="1" x14ac:dyDescent="0.25">
      <c r="A6" s="230" t="s">
        <v>27</v>
      </c>
      <c r="B6" s="231" t="s">
        <v>33</v>
      </c>
      <c r="C6" s="43"/>
      <c r="D6" s="32"/>
      <c r="E6" s="44"/>
      <c r="F6" s="54"/>
      <c r="G6" s="39"/>
      <c r="H6" s="34"/>
      <c r="I6" s="34"/>
      <c r="J6" s="34"/>
      <c r="K6" s="34"/>
      <c r="L6" s="34"/>
      <c r="M6" s="34"/>
      <c r="N6" s="34"/>
      <c r="O6" s="34"/>
      <c r="P6" s="55"/>
      <c r="Q6" s="54"/>
      <c r="R6" s="114"/>
      <c r="S6" s="61"/>
      <c r="T6" s="49"/>
      <c r="U6" s="47"/>
      <c r="V6" s="50"/>
      <c r="W6" s="56"/>
      <c r="X6" s="33"/>
      <c r="Y6" s="57"/>
      <c r="Z6" s="56"/>
      <c r="AA6" s="33"/>
      <c r="AB6" s="183"/>
    </row>
    <row r="7" spans="1:28" ht="23.45" customHeight="1" x14ac:dyDescent="0.25">
      <c r="A7" s="230" t="s">
        <v>27</v>
      </c>
      <c r="B7" s="231" t="s">
        <v>34</v>
      </c>
      <c r="C7" s="43"/>
      <c r="D7" s="32"/>
      <c r="E7" s="44"/>
      <c r="F7" s="54"/>
      <c r="G7" s="39"/>
      <c r="H7" s="34"/>
      <c r="I7" s="34"/>
      <c r="J7" s="34"/>
      <c r="K7" s="34"/>
      <c r="L7" s="34"/>
      <c r="M7" s="34"/>
      <c r="N7" s="34"/>
      <c r="O7" s="34"/>
      <c r="P7" s="55"/>
      <c r="Q7" s="54"/>
      <c r="R7" s="114"/>
      <c r="S7" s="61"/>
      <c r="T7" s="49"/>
      <c r="U7" s="47"/>
      <c r="V7" s="50"/>
      <c r="W7" s="56"/>
      <c r="X7" s="33"/>
      <c r="Y7" s="57"/>
      <c r="Z7" s="56"/>
      <c r="AA7" s="33"/>
      <c r="AB7" s="183"/>
    </row>
    <row r="8" spans="1:28" s="99" customFormat="1" ht="23.45" customHeight="1" x14ac:dyDescent="0.25">
      <c r="A8" s="230" t="s">
        <v>35</v>
      </c>
      <c r="B8" s="231" t="s">
        <v>36</v>
      </c>
      <c r="C8" s="43"/>
      <c r="D8" s="32"/>
      <c r="E8" s="44"/>
      <c r="F8" s="53"/>
      <c r="G8" s="38"/>
      <c r="H8" s="112">
        <f t="shared" ref="H8:H10" si="0">I8+K8+M8+O8</f>
        <v>0</v>
      </c>
      <c r="I8" s="83">
        <v>0</v>
      </c>
      <c r="J8" s="97" t="s">
        <v>37</v>
      </c>
      <c r="K8" s="83">
        <v>0</v>
      </c>
      <c r="L8" s="97" t="s">
        <v>38</v>
      </c>
      <c r="M8" s="83">
        <v>0</v>
      </c>
      <c r="N8" s="98" t="s">
        <v>29</v>
      </c>
      <c r="O8" s="34"/>
      <c r="P8" s="55"/>
      <c r="Q8" s="62"/>
      <c r="R8" s="115"/>
      <c r="S8" s="63"/>
      <c r="T8" s="49"/>
      <c r="U8" s="47"/>
      <c r="V8" s="50"/>
      <c r="W8" s="56"/>
      <c r="X8" s="33"/>
      <c r="Y8" s="57"/>
      <c r="Z8" s="56"/>
      <c r="AA8" s="33"/>
      <c r="AB8" s="183"/>
    </row>
    <row r="9" spans="1:28" s="99" customFormat="1" ht="23.45" customHeight="1" x14ac:dyDescent="0.25">
      <c r="A9" s="230" t="s">
        <v>35</v>
      </c>
      <c r="B9" s="231" t="s">
        <v>39</v>
      </c>
      <c r="C9" s="43"/>
      <c r="D9" s="32"/>
      <c r="E9" s="44"/>
      <c r="F9" s="53"/>
      <c r="G9" s="38"/>
      <c r="H9" s="112">
        <f>I9+K9+M9+O9</f>
        <v>0</v>
      </c>
      <c r="I9" s="83">
        <v>0</v>
      </c>
      <c r="J9" s="97" t="s">
        <v>40</v>
      </c>
      <c r="K9" s="83">
        <v>0</v>
      </c>
      <c r="L9" s="97" t="s">
        <v>41</v>
      </c>
      <c r="M9" s="83">
        <v>0</v>
      </c>
      <c r="N9" s="98" t="s">
        <v>29</v>
      </c>
      <c r="O9" s="34"/>
      <c r="P9" s="55"/>
      <c r="Q9" s="54"/>
      <c r="R9" s="114"/>
      <c r="S9" s="61"/>
      <c r="T9" s="49"/>
      <c r="U9" s="47"/>
      <c r="V9" s="50"/>
      <c r="W9" s="56"/>
      <c r="X9" s="33"/>
      <c r="Y9" s="57"/>
      <c r="Z9" s="56"/>
      <c r="AA9" s="33"/>
      <c r="AB9" s="183"/>
    </row>
    <row r="10" spans="1:28" s="99" customFormat="1" ht="23.45" customHeight="1" x14ac:dyDescent="0.25">
      <c r="A10" s="230" t="s">
        <v>35</v>
      </c>
      <c r="B10" s="231" t="s">
        <v>38</v>
      </c>
      <c r="C10" s="100"/>
      <c r="D10" s="101"/>
      <c r="E10" s="102"/>
      <c r="F10" s="106"/>
      <c r="G10" s="107"/>
      <c r="H10" s="112">
        <f t="shared" si="0"/>
        <v>0</v>
      </c>
      <c r="I10" s="83">
        <v>0</v>
      </c>
      <c r="J10" s="97" t="s">
        <v>36</v>
      </c>
      <c r="K10" s="83">
        <v>0</v>
      </c>
      <c r="L10" s="97" t="s">
        <v>42</v>
      </c>
      <c r="M10" s="83">
        <v>0</v>
      </c>
      <c r="N10" s="98" t="s">
        <v>29</v>
      </c>
      <c r="O10" s="34"/>
      <c r="P10" s="55"/>
      <c r="Q10" s="62"/>
      <c r="R10" s="115"/>
      <c r="S10" s="63"/>
      <c r="T10" s="103"/>
      <c r="U10" s="104"/>
      <c r="V10" s="105"/>
      <c r="W10" s="171"/>
      <c r="X10" s="172"/>
      <c r="Y10" s="173"/>
      <c r="Z10" s="171"/>
      <c r="AA10" s="172"/>
      <c r="AB10" s="184"/>
    </row>
    <row r="11" spans="1:28" s="99" customFormat="1" ht="23.45" customHeight="1" x14ac:dyDescent="0.25">
      <c r="A11" s="230" t="s">
        <v>43</v>
      </c>
      <c r="B11" s="231" t="s">
        <v>43</v>
      </c>
      <c r="C11" s="43"/>
      <c r="D11" s="32"/>
      <c r="E11" s="44"/>
      <c r="F11" s="56"/>
      <c r="G11" s="40"/>
      <c r="H11" s="33"/>
      <c r="I11" s="33"/>
      <c r="J11" s="33"/>
      <c r="K11" s="33"/>
      <c r="L11" s="33"/>
      <c r="M11" s="33"/>
      <c r="N11" s="33"/>
      <c r="O11" s="33"/>
      <c r="P11" s="57"/>
      <c r="Q11" s="56"/>
      <c r="R11" s="114"/>
      <c r="S11" s="61"/>
      <c r="T11" s="49"/>
      <c r="U11" s="47"/>
      <c r="V11" s="50"/>
      <c r="W11" s="56"/>
      <c r="X11" s="33"/>
      <c r="Y11" s="57"/>
      <c r="Z11" s="56"/>
      <c r="AA11" s="33"/>
      <c r="AB11" s="183"/>
    </row>
    <row r="12" spans="1:28" s="99" customFormat="1" ht="23.45" customHeight="1" x14ac:dyDescent="0.25">
      <c r="A12" s="230" t="s">
        <v>42</v>
      </c>
      <c r="B12" s="231" t="s">
        <v>42</v>
      </c>
      <c r="C12" s="43"/>
      <c r="D12" s="32"/>
      <c r="E12" s="44"/>
      <c r="F12" s="53"/>
      <c r="G12" s="38"/>
      <c r="H12" s="112">
        <f>I12+K12+M12+O12</f>
        <v>0</v>
      </c>
      <c r="I12" s="83">
        <v>0</v>
      </c>
      <c r="J12" s="97" t="s">
        <v>38</v>
      </c>
      <c r="K12" s="83">
        <v>0</v>
      </c>
      <c r="L12" s="97" t="s">
        <v>44</v>
      </c>
      <c r="M12" s="83">
        <v>0</v>
      </c>
      <c r="N12" s="97" t="s">
        <v>26</v>
      </c>
      <c r="O12" s="83">
        <v>0</v>
      </c>
      <c r="P12" s="108" t="s">
        <v>29</v>
      </c>
      <c r="Q12" s="62"/>
      <c r="R12" s="115"/>
      <c r="S12" s="63"/>
      <c r="T12" s="49"/>
      <c r="U12" s="47"/>
      <c r="V12" s="50"/>
      <c r="W12" s="174"/>
      <c r="X12" s="175"/>
      <c r="Y12" s="176"/>
      <c r="Z12" s="177"/>
      <c r="AA12" s="178"/>
      <c r="AB12" s="185"/>
    </row>
    <row r="13" spans="1:28" s="99" customFormat="1" ht="23.45" customHeight="1" x14ac:dyDescent="0.25">
      <c r="A13" s="230" t="s">
        <v>44</v>
      </c>
      <c r="B13" s="231" t="s">
        <v>44</v>
      </c>
      <c r="C13" s="43"/>
      <c r="D13" s="32"/>
      <c r="E13" s="44"/>
      <c r="F13" s="53"/>
      <c r="G13" s="38"/>
      <c r="H13" s="112">
        <f t="shared" ref="H13:H14" si="1">I13+K13+M13+O13</f>
        <v>0</v>
      </c>
      <c r="I13" s="83">
        <v>0</v>
      </c>
      <c r="J13" s="97" t="s">
        <v>42</v>
      </c>
      <c r="K13" s="83">
        <v>0</v>
      </c>
      <c r="L13" s="97" t="s">
        <v>45</v>
      </c>
      <c r="M13" s="83">
        <v>0</v>
      </c>
      <c r="N13" s="98" t="s">
        <v>29</v>
      </c>
      <c r="O13" s="96"/>
      <c r="P13" s="109"/>
      <c r="Q13" s="62"/>
      <c r="R13" s="115"/>
      <c r="S13" s="63"/>
      <c r="T13" s="49"/>
      <c r="U13" s="47"/>
      <c r="V13" s="50"/>
      <c r="W13" s="56"/>
      <c r="X13" s="33"/>
      <c r="Y13" s="57"/>
      <c r="Z13" s="56"/>
      <c r="AA13" s="33"/>
      <c r="AB13" s="183"/>
    </row>
    <row r="14" spans="1:28" s="99" customFormat="1" ht="23.45" customHeight="1" x14ac:dyDescent="0.25">
      <c r="A14" s="230" t="s">
        <v>46</v>
      </c>
      <c r="B14" s="231" t="s">
        <v>45</v>
      </c>
      <c r="C14" s="100"/>
      <c r="D14" s="101"/>
      <c r="E14" s="102"/>
      <c r="F14" s="106"/>
      <c r="G14" s="107"/>
      <c r="H14" s="112">
        <f t="shared" si="1"/>
        <v>0</v>
      </c>
      <c r="I14" s="83">
        <v>0</v>
      </c>
      <c r="J14" s="97" t="s">
        <v>44</v>
      </c>
      <c r="K14" s="83">
        <v>0</v>
      </c>
      <c r="L14" s="97" t="s">
        <v>28</v>
      </c>
      <c r="M14" s="83">
        <v>0</v>
      </c>
      <c r="N14" s="97" t="s">
        <v>43</v>
      </c>
      <c r="O14" s="83">
        <v>0</v>
      </c>
      <c r="P14" s="108" t="s">
        <v>29</v>
      </c>
      <c r="Q14" s="62"/>
      <c r="R14" s="115"/>
      <c r="S14" s="63"/>
      <c r="T14" s="103"/>
      <c r="U14" s="104"/>
      <c r="V14" s="105"/>
      <c r="W14" s="171"/>
      <c r="X14" s="172"/>
      <c r="Y14" s="173"/>
      <c r="Z14" s="171"/>
      <c r="AA14" s="172"/>
      <c r="AB14" s="184"/>
    </row>
    <row r="15" spans="1:28" s="99" customFormat="1" ht="23.45" customHeight="1" x14ac:dyDescent="0.25">
      <c r="A15" s="230" t="s">
        <v>47</v>
      </c>
      <c r="B15" s="231" t="s">
        <v>48</v>
      </c>
      <c r="C15" s="45"/>
      <c r="D15" s="35"/>
      <c r="E15" s="46"/>
      <c r="F15" s="58"/>
      <c r="G15" s="41"/>
      <c r="H15" s="36"/>
      <c r="I15" s="36"/>
      <c r="J15" s="36"/>
      <c r="K15" s="36"/>
      <c r="L15" s="36"/>
      <c r="M15" s="36"/>
      <c r="N15" s="36"/>
      <c r="O15" s="36"/>
      <c r="P15" s="59"/>
      <c r="Q15" s="58"/>
      <c r="R15" s="114"/>
      <c r="S15" s="61"/>
      <c r="T15" s="51"/>
      <c r="U15" s="48"/>
      <c r="V15" s="52"/>
      <c r="W15" s="58"/>
      <c r="X15" s="36"/>
      <c r="Y15" s="59"/>
      <c r="Z15" s="58"/>
      <c r="AA15" s="36"/>
      <c r="AB15" s="186"/>
    </row>
    <row r="16" spans="1:28" s="99" customFormat="1" ht="23.45" customHeight="1" x14ac:dyDescent="0.25">
      <c r="A16" s="230" t="s">
        <v>47</v>
      </c>
      <c r="B16" s="231" t="s">
        <v>28</v>
      </c>
      <c r="C16" s="45"/>
      <c r="D16" s="35"/>
      <c r="E16" s="46"/>
      <c r="F16" s="60"/>
      <c r="G16" s="42"/>
      <c r="H16" s="112">
        <f>I16+K16+M16+O16</f>
        <v>0</v>
      </c>
      <c r="I16" s="83">
        <v>0</v>
      </c>
      <c r="J16" s="97" t="s">
        <v>25</v>
      </c>
      <c r="K16" s="83">
        <v>0</v>
      </c>
      <c r="L16" s="97" t="s">
        <v>45</v>
      </c>
      <c r="M16" s="83">
        <v>0</v>
      </c>
      <c r="N16" s="97" t="s">
        <v>43</v>
      </c>
      <c r="O16" s="83">
        <v>0</v>
      </c>
      <c r="P16" s="108" t="s">
        <v>29</v>
      </c>
      <c r="Q16" s="64"/>
      <c r="R16" s="116"/>
      <c r="S16" s="65"/>
      <c r="T16" s="51"/>
      <c r="U16" s="48"/>
      <c r="V16" s="52"/>
      <c r="W16" s="58"/>
      <c r="X16" s="36"/>
      <c r="Y16" s="59"/>
      <c r="Z16" s="58"/>
      <c r="AA16" s="36"/>
      <c r="AB16" s="186"/>
    </row>
    <row r="17" spans="1:28" s="99" customFormat="1" ht="23.45" customHeight="1" x14ac:dyDescent="0.25">
      <c r="A17" s="230" t="s">
        <v>47</v>
      </c>
      <c r="B17" s="231" t="s">
        <v>49</v>
      </c>
      <c r="C17" s="45"/>
      <c r="D17" s="35"/>
      <c r="E17" s="46"/>
      <c r="F17" s="58"/>
      <c r="G17" s="41"/>
      <c r="H17" s="36"/>
      <c r="I17" s="36"/>
      <c r="J17" s="36"/>
      <c r="K17" s="36"/>
      <c r="L17" s="36"/>
      <c r="M17" s="36"/>
      <c r="N17" s="36"/>
      <c r="O17" s="36"/>
      <c r="P17" s="59"/>
      <c r="Q17" s="58"/>
      <c r="R17" s="114"/>
      <c r="S17" s="61"/>
      <c r="T17" s="51"/>
      <c r="U17" s="48"/>
      <c r="V17" s="52"/>
      <c r="W17" s="58"/>
      <c r="X17" s="36"/>
      <c r="Y17" s="59"/>
      <c r="Z17" s="58"/>
      <c r="AA17" s="36"/>
      <c r="AB17" s="186"/>
    </row>
    <row r="18" spans="1:28" ht="23.45" customHeight="1" x14ac:dyDescent="0.25">
      <c r="A18" s="232" t="s">
        <v>47</v>
      </c>
      <c r="B18" s="233" t="s">
        <v>50</v>
      </c>
      <c r="C18" s="208"/>
      <c r="D18" s="209"/>
      <c r="E18" s="210"/>
      <c r="F18" s="211"/>
      <c r="G18" s="212"/>
      <c r="H18" s="213"/>
      <c r="I18" s="213"/>
      <c r="J18" s="213"/>
      <c r="K18" s="213"/>
      <c r="L18" s="213"/>
      <c r="M18" s="213"/>
      <c r="N18" s="213"/>
      <c r="O18" s="213"/>
      <c r="P18" s="214"/>
      <c r="Q18" s="211"/>
      <c r="R18" s="215"/>
      <c r="S18" s="216"/>
      <c r="T18" s="217"/>
      <c r="U18" s="218"/>
      <c r="V18" s="219"/>
      <c r="W18" s="211"/>
      <c r="X18" s="213"/>
      <c r="Y18" s="214"/>
      <c r="Z18" s="211"/>
      <c r="AA18" s="213"/>
      <c r="AB18" s="220"/>
    </row>
    <row r="21" spans="1:28" ht="23.45" customHeight="1" x14ac:dyDescent="0.25">
      <c r="A21" s="224" t="s">
        <v>51</v>
      </c>
      <c r="B21" s="224"/>
    </row>
    <row r="22" spans="1:28" ht="37.15" customHeight="1" x14ac:dyDescent="0.25">
      <c r="A22" s="225" t="s">
        <v>52</v>
      </c>
      <c r="B22" s="225"/>
    </row>
    <row r="23" spans="1:28" ht="23.45" customHeight="1" x14ac:dyDescent="0.25">
      <c r="A23" s="226" t="s">
        <v>53</v>
      </c>
      <c r="B23" s="226"/>
    </row>
    <row r="24" spans="1:28" ht="23.45" customHeight="1" x14ac:dyDescent="0.25"/>
    <row r="25" spans="1:28" ht="34.9" customHeight="1" x14ac:dyDescent="0.25">
      <c r="A25" s="225" t="s">
        <v>92</v>
      </c>
      <c r="B25" s="225"/>
    </row>
    <row r="26" spans="1:28" ht="34.9" customHeight="1" x14ac:dyDescent="0.25">
      <c r="A26" s="225" t="s">
        <v>54</v>
      </c>
      <c r="B26" s="225"/>
    </row>
    <row r="27" spans="1:28" ht="34.9" customHeight="1" x14ac:dyDescent="0.25">
      <c r="A27" s="223" t="s">
        <v>55</v>
      </c>
      <c r="B27" s="223"/>
    </row>
    <row r="28" spans="1:28" ht="23.45" customHeight="1" x14ac:dyDescent="0.25"/>
  </sheetData>
  <mergeCells count="6">
    <mergeCell ref="A27:B27"/>
    <mergeCell ref="A21:B21"/>
    <mergeCell ref="A22:B22"/>
    <mergeCell ref="A23:B23"/>
    <mergeCell ref="A25:B25"/>
    <mergeCell ref="A26:B26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AA0F5-F863-422D-B17C-5379E2A144BD}">
  <dimension ref="A1:T28"/>
  <sheetViews>
    <sheetView showGridLines="0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2" sqref="C22"/>
    </sheetView>
  </sheetViews>
  <sheetFormatPr defaultColWidth="8.7109375" defaultRowHeight="15" x14ac:dyDescent="0.25"/>
  <cols>
    <col min="1" max="1" width="33" customWidth="1"/>
    <col min="2" max="2" width="27.7109375" customWidth="1"/>
    <col min="3" max="13" width="17.7109375" customWidth="1"/>
    <col min="14" max="14" width="19.7109375" bestFit="1" customWidth="1"/>
    <col min="15" max="15" width="17.7109375" customWidth="1"/>
    <col min="16" max="16" width="19.7109375" bestFit="1" customWidth="1"/>
    <col min="17" max="18" width="19.7109375" customWidth="1"/>
    <col min="19" max="20" width="17.7109375" customWidth="1"/>
    <col min="21" max="21" width="27.7109375" customWidth="1"/>
  </cols>
  <sheetData>
    <row r="1" spans="1:20" s="37" customFormat="1" ht="70.900000000000006" customHeight="1" thickBot="1" x14ac:dyDescent="0.3">
      <c r="A1" s="75" t="s">
        <v>0</v>
      </c>
      <c r="B1" s="84" t="s">
        <v>1</v>
      </c>
      <c r="C1" s="85" t="s">
        <v>56</v>
      </c>
      <c r="D1" s="86" t="s">
        <v>57</v>
      </c>
      <c r="E1" s="87" t="s">
        <v>58</v>
      </c>
      <c r="F1" s="110" t="s">
        <v>59</v>
      </c>
      <c r="G1" s="110" t="s">
        <v>60</v>
      </c>
      <c r="H1" s="110" t="s">
        <v>61</v>
      </c>
      <c r="I1" s="79" t="s">
        <v>62</v>
      </c>
      <c r="J1" s="88" t="s">
        <v>63</v>
      </c>
      <c r="K1" s="89" t="s">
        <v>64</v>
      </c>
      <c r="L1" s="76" t="s">
        <v>65</v>
      </c>
      <c r="M1" s="77" t="s">
        <v>66</v>
      </c>
      <c r="N1" s="78" t="s">
        <v>67</v>
      </c>
      <c r="O1" s="90" t="s">
        <v>68</v>
      </c>
      <c r="P1" s="91" t="s">
        <v>69</v>
      </c>
      <c r="Q1" s="92" t="s">
        <v>70</v>
      </c>
      <c r="R1" s="93" t="s">
        <v>71</v>
      </c>
      <c r="S1" s="94" t="s">
        <v>72</v>
      </c>
      <c r="T1" s="95" t="s">
        <v>73</v>
      </c>
    </row>
    <row r="2" spans="1:20" ht="23.45" customHeight="1" x14ac:dyDescent="0.25">
      <c r="A2" s="234" t="s">
        <v>25</v>
      </c>
      <c r="B2" s="235" t="s">
        <v>25</v>
      </c>
      <c r="C2" s="118"/>
      <c r="D2" s="119">
        <f>projections1[[#This Row],[Total 2024 Population Projection In Destination]]</f>
        <v>0</v>
      </c>
      <c r="E2" s="120"/>
      <c r="F2" s="121"/>
      <c r="G2" s="122">
        <f>projections1[[#This Row],[Total 2024 In Transit VEN]]</f>
        <v>0</v>
      </c>
      <c r="H2" s="123"/>
      <c r="I2" s="124"/>
      <c r="J2" s="125"/>
      <c r="K2" s="126"/>
      <c r="L2" s="127"/>
      <c r="M2" s="221">
        <f>projections1[[#This Row],[Total 2024 Affected Host Community]]</f>
        <v>0</v>
      </c>
      <c r="N2" s="129"/>
      <c r="O2" s="124"/>
      <c r="P2" s="125"/>
      <c r="Q2" s="126"/>
      <c r="R2" s="124"/>
      <c r="S2" s="125"/>
      <c r="T2" s="126"/>
    </row>
    <row r="3" spans="1:20" ht="23.45" customHeight="1" x14ac:dyDescent="0.25">
      <c r="A3" s="236" t="s">
        <v>27</v>
      </c>
      <c r="B3" s="237" t="s">
        <v>30</v>
      </c>
      <c r="C3" s="130"/>
      <c r="D3" s="119">
        <f>projections1[[#This Row],[Total 2024 Population Projection In Destination]]</f>
        <v>0</v>
      </c>
      <c r="E3" s="131"/>
      <c r="F3" s="132"/>
      <c r="G3" s="133"/>
      <c r="H3" s="134"/>
      <c r="I3" s="132"/>
      <c r="J3" s="135"/>
      <c r="K3" s="134"/>
      <c r="L3" s="136"/>
      <c r="M3" s="128">
        <f>projections1[[#This Row],[Total 2024 Affected Host Community]]</f>
        <v>0</v>
      </c>
      <c r="N3" s="137"/>
      <c r="O3" s="132"/>
      <c r="P3" s="135"/>
      <c r="Q3" s="134"/>
      <c r="R3" s="132"/>
      <c r="S3" s="135"/>
      <c r="T3" s="134"/>
    </row>
    <row r="4" spans="1:20" ht="23.45" customHeight="1" x14ac:dyDescent="0.25">
      <c r="A4" s="236" t="s">
        <v>27</v>
      </c>
      <c r="B4" s="237" t="s">
        <v>31</v>
      </c>
      <c r="C4" s="130"/>
      <c r="D4" s="119">
        <f>projections1[[#This Row],[Total 2024 Population Projection In Destination]]</f>
        <v>0</v>
      </c>
      <c r="E4" s="131"/>
      <c r="F4" s="132"/>
      <c r="G4" s="133"/>
      <c r="H4" s="134"/>
      <c r="I4" s="132"/>
      <c r="J4" s="135"/>
      <c r="K4" s="134"/>
      <c r="L4" s="136"/>
      <c r="M4" s="128">
        <f>projections1[[#This Row],[Total 2024 Affected Host Community]]</f>
        <v>0</v>
      </c>
      <c r="N4" s="137"/>
      <c r="O4" s="132"/>
      <c r="P4" s="135"/>
      <c r="Q4" s="134"/>
      <c r="R4" s="132"/>
      <c r="S4" s="135"/>
      <c r="T4" s="134"/>
    </row>
    <row r="5" spans="1:20" ht="23.45" customHeight="1" x14ac:dyDescent="0.25">
      <c r="A5" s="236" t="s">
        <v>27</v>
      </c>
      <c r="B5" s="237" t="s">
        <v>32</v>
      </c>
      <c r="C5" s="130"/>
      <c r="D5" s="119">
        <f>projections1[[#This Row],[Total 2024 Population Projection In Destination]]</f>
        <v>0</v>
      </c>
      <c r="E5" s="131"/>
      <c r="F5" s="132"/>
      <c r="G5" s="133"/>
      <c r="H5" s="134"/>
      <c r="I5" s="132"/>
      <c r="J5" s="135"/>
      <c r="K5" s="134"/>
      <c r="L5" s="136"/>
      <c r="M5" s="128">
        <f>projections1[[#This Row],[Total 2024 Affected Host Community]]</f>
        <v>0</v>
      </c>
      <c r="N5" s="137"/>
      <c r="O5" s="132"/>
      <c r="P5" s="135"/>
      <c r="Q5" s="134"/>
      <c r="R5" s="132"/>
      <c r="S5" s="135"/>
      <c r="T5" s="134"/>
    </row>
    <row r="6" spans="1:20" ht="23.45" customHeight="1" x14ac:dyDescent="0.25">
      <c r="A6" s="236" t="s">
        <v>27</v>
      </c>
      <c r="B6" s="237" t="s">
        <v>33</v>
      </c>
      <c r="C6" s="130"/>
      <c r="D6" s="119">
        <f>projections1[[#This Row],[Total 2024 Population Projection In Destination]]</f>
        <v>0</v>
      </c>
      <c r="E6" s="131"/>
      <c r="F6" s="132"/>
      <c r="G6" s="133"/>
      <c r="H6" s="134"/>
      <c r="I6" s="132"/>
      <c r="J6" s="135"/>
      <c r="K6" s="134"/>
      <c r="L6" s="136"/>
      <c r="M6" s="128">
        <f>projections1[[#This Row],[Total 2024 Affected Host Community]]</f>
        <v>0</v>
      </c>
      <c r="N6" s="137"/>
      <c r="O6" s="132"/>
      <c r="P6" s="135"/>
      <c r="Q6" s="134"/>
      <c r="R6" s="132"/>
      <c r="S6" s="135"/>
      <c r="T6" s="134"/>
    </row>
    <row r="7" spans="1:20" ht="23.45" customHeight="1" x14ac:dyDescent="0.25">
      <c r="A7" s="236" t="s">
        <v>27</v>
      </c>
      <c r="B7" s="237" t="s">
        <v>34</v>
      </c>
      <c r="C7" s="130"/>
      <c r="D7" s="119">
        <f>projections1[[#This Row],[Total 2024 Population Projection In Destination]]</f>
        <v>0</v>
      </c>
      <c r="E7" s="131"/>
      <c r="F7" s="132"/>
      <c r="G7" s="133"/>
      <c r="H7" s="134"/>
      <c r="I7" s="132"/>
      <c r="J7" s="135"/>
      <c r="K7" s="134"/>
      <c r="L7" s="136"/>
      <c r="M7" s="128">
        <f>projections1[[#This Row],[Total 2024 Affected Host Community]]</f>
        <v>0</v>
      </c>
      <c r="N7" s="137"/>
      <c r="O7" s="132"/>
      <c r="P7" s="135"/>
      <c r="Q7" s="134"/>
      <c r="R7" s="132"/>
      <c r="S7" s="135"/>
      <c r="T7" s="134"/>
    </row>
    <row r="8" spans="1:20" ht="23.45" customHeight="1" x14ac:dyDescent="0.25">
      <c r="A8" s="236" t="s">
        <v>35</v>
      </c>
      <c r="B8" s="237" t="s">
        <v>36</v>
      </c>
      <c r="C8" s="130"/>
      <c r="D8" s="119">
        <f>projections1[[#This Row],[Total 2024 Population Projection In Destination]]</f>
        <v>0</v>
      </c>
      <c r="E8" s="131"/>
      <c r="F8" s="121"/>
      <c r="G8" s="122">
        <f>projections1[[#This Row],[Total 2024 In Transit VEN]]</f>
        <v>0</v>
      </c>
      <c r="H8" s="123"/>
      <c r="I8" s="179"/>
      <c r="J8" s="180">
        <f>projections1[[#This Row],[Total 2024 In Transit Other Nationalities]]</f>
        <v>0</v>
      </c>
      <c r="K8" s="181"/>
      <c r="L8" s="138"/>
      <c r="M8" s="128">
        <f>projections1[[#This Row],[Total 2024 Affected Host Community]]</f>
        <v>0</v>
      </c>
      <c r="N8" s="139"/>
      <c r="O8" s="132"/>
      <c r="P8" s="135"/>
      <c r="Q8" s="134"/>
      <c r="R8" s="132"/>
      <c r="S8" s="135"/>
      <c r="T8" s="134"/>
    </row>
    <row r="9" spans="1:20" ht="23.45" customHeight="1" x14ac:dyDescent="0.25">
      <c r="A9" s="236" t="s">
        <v>35</v>
      </c>
      <c r="B9" s="237" t="s">
        <v>39</v>
      </c>
      <c r="C9" s="130"/>
      <c r="D9" s="119">
        <f>projections1[[#This Row],[Total 2024 Population Projection In Destination]]</f>
        <v>0</v>
      </c>
      <c r="E9" s="131"/>
      <c r="F9" s="121"/>
      <c r="G9" s="122">
        <f>projections1[[#This Row],[Total 2024 In Transit VEN]]</f>
        <v>0</v>
      </c>
      <c r="H9" s="123"/>
      <c r="I9" s="140"/>
      <c r="J9" s="140"/>
      <c r="K9" s="141"/>
      <c r="L9" s="138"/>
      <c r="M9" s="128">
        <f>projections1[[#This Row],[Total 2024 Affected Host Community]]</f>
        <v>0</v>
      </c>
      <c r="N9" s="139"/>
      <c r="O9" s="132"/>
      <c r="P9" s="135"/>
      <c r="Q9" s="134"/>
      <c r="R9" s="132"/>
      <c r="S9" s="135"/>
      <c r="T9" s="134"/>
    </row>
    <row r="10" spans="1:20" ht="23.45" customHeight="1" x14ac:dyDescent="0.25">
      <c r="A10" s="236" t="s">
        <v>35</v>
      </c>
      <c r="B10" s="237" t="s">
        <v>38</v>
      </c>
      <c r="C10" s="130"/>
      <c r="D10" s="119">
        <f>projections1[[#This Row],[Total 2024 Population Projection In Destination]]</f>
        <v>0</v>
      </c>
      <c r="E10" s="131"/>
      <c r="F10" s="121"/>
      <c r="G10" s="122">
        <f>projections1[[#This Row],[Total 2024 In Transit VEN]]</f>
        <v>0</v>
      </c>
      <c r="H10" s="123"/>
      <c r="I10" s="179"/>
      <c r="J10" s="180">
        <f>projections1[[#This Row],[Total 2024 In Transit Other Nationalities]]</f>
        <v>0</v>
      </c>
      <c r="K10" s="181"/>
      <c r="L10" s="138"/>
      <c r="M10" s="128">
        <f>projections1[[#This Row],[Total 2024 Affected Host Community]]</f>
        <v>0</v>
      </c>
      <c r="N10" s="139"/>
      <c r="O10" s="132"/>
      <c r="P10" s="135"/>
      <c r="Q10" s="134"/>
      <c r="R10" s="132"/>
      <c r="S10" s="135"/>
      <c r="T10" s="134"/>
    </row>
    <row r="11" spans="1:20" ht="23.45" customHeight="1" x14ac:dyDescent="0.25">
      <c r="A11" s="236" t="s">
        <v>43</v>
      </c>
      <c r="B11" s="237" t="s">
        <v>43</v>
      </c>
      <c r="C11" s="130"/>
      <c r="D11" s="119">
        <f>projections1[[#This Row],[Total 2024 Population Projection In Destination]]</f>
        <v>0</v>
      </c>
      <c r="E11" s="131"/>
      <c r="F11" s="140"/>
      <c r="G11" s="140"/>
      <c r="H11" s="141"/>
      <c r="I11" s="140"/>
      <c r="J11" s="140"/>
      <c r="K11" s="141"/>
      <c r="L11" s="142"/>
      <c r="M11" s="128">
        <f>projections1[[#This Row],[Total 2024 Affected Host Community]]</f>
        <v>0</v>
      </c>
      <c r="N11" s="143"/>
      <c r="O11" s="132"/>
      <c r="P11" s="135"/>
      <c r="Q11" s="134"/>
      <c r="R11" s="132"/>
      <c r="S11" s="135"/>
      <c r="T11" s="134"/>
    </row>
    <row r="12" spans="1:20" ht="23.45" customHeight="1" x14ac:dyDescent="0.25">
      <c r="A12" s="236" t="s">
        <v>42</v>
      </c>
      <c r="B12" s="237" t="s">
        <v>42</v>
      </c>
      <c r="C12" s="130"/>
      <c r="D12" s="119">
        <f>projections1[[#This Row],[Total 2024 Population Projection In Destination]]</f>
        <v>0</v>
      </c>
      <c r="E12" s="131"/>
      <c r="F12" s="121"/>
      <c r="G12" s="122">
        <f>projections1[[#This Row],[Total 2024 In Transit VEN]]</f>
        <v>0</v>
      </c>
      <c r="H12" s="123"/>
      <c r="I12" s="179"/>
      <c r="J12" s="180">
        <f>projections1[[#This Row],[Total 2024 In Transit Other Nationalities]]</f>
        <v>0</v>
      </c>
      <c r="K12" s="181"/>
      <c r="L12" s="138"/>
      <c r="M12" s="128">
        <f>projections1[[#This Row],[Total 2024 Affected Host Community]]</f>
        <v>0</v>
      </c>
      <c r="N12" s="139"/>
      <c r="O12" s="144"/>
      <c r="P12" s="145">
        <f>projections1[[#This Row],[Total 2024 Pendular]]</f>
        <v>0</v>
      </c>
      <c r="Q12" s="146"/>
      <c r="R12" s="147"/>
      <c r="S12" s="148">
        <f>projections1[[#This Row],[Total 2024 Returnees]]</f>
        <v>0</v>
      </c>
      <c r="T12" s="149"/>
    </row>
    <row r="13" spans="1:20" ht="23.45" customHeight="1" x14ac:dyDescent="0.25">
      <c r="A13" s="236" t="s">
        <v>44</v>
      </c>
      <c r="B13" s="237" t="s">
        <v>44</v>
      </c>
      <c r="C13" s="130"/>
      <c r="D13" s="119">
        <f>projections1[[#This Row],[Total 2024 Population Projection In Destination]]</f>
        <v>0</v>
      </c>
      <c r="E13" s="131"/>
      <c r="F13" s="121"/>
      <c r="G13" s="122">
        <f>projections1[[#This Row],[Total 2024 In Transit VEN]]</f>
        <v>0</v>
      </c>
      <c r="H13" s="123"/>
      <c r="I13" s="179"/>
      <c r="J13" s="180">
        <f>projections1[[#This Row],[Total 2024 In Transit Other Nationalities]]</f>
        <v>0</v>
      </c>
      <c r="K13" s="181"/>
      <c r="L13" s="138"/>
      <c r="M13" s="128">
        <f>projections1[[#This Row],[Total 2024 Affected Host Community]]</f>
        <v>0</v>
      </c>
      <c r="N13" s="139"/>
      <c r="O13" s="132"/>
      <c r="P13" s="135"/>
      <c r="Q13" s="134"/>
      <c r="R13" s="132"/>
      <c r="S13" s="135"/>
      <c r="T13" s="134"/>
    </row>
    <row r="14" spans="1:20" ht="23.45" customHeight="1" x14ac:dyDescent="0.25">
      <c r="A14" s="236" t="s">
        <v>46</v>
      </c>
      <c r="B14" s="237" t="s">
        <v>45</v>
      </c>
      <c r="C14" s="130"/>
      <c r="D14" s="119">
        <f>projections1[[#This Row],[Total 2024 Population Projection In Destination]]</f>
        <v>0</v>
      </c>
      <c r="E14" s="131"/>
      <c r="F14" s="121"/>
      <c r="G14" s="122">
        <f>projections1[[#This Row],[Total 2024 In Transit VEN]]</f>
        <v>0</v>
      </c>
      <c r="H14" s="123"/>
      <c r="I14" s="179"/>
      <c r="J14" s="180">
        <f>projections1[[#This Row],[Total 2024 In Transit Other Nationalities]]</f>
        <v>0</v>
      </c>
      <c r="K14" s="181"/>
      <c r="L14" s="138"/>
      <c r="M14" s="128">
        <f>projections1[[#This Row],[Total 2024 Affected Host Community]]</f>
        <v>0</v>
      </c>
      <c r="N14" s="139"/>
      <c r="O14" s="132"/>
      <c r="P14" s="135"/>
      <c r="Q14" s="134"/>
      <c r="R14" s="132"/>
      <c r="S14" s="135"/>
      <c r="T14" s="134"/>
    </row>
    <row r="15" spans="1:20" ht="23.45" customHeight="1" x14ac:dyDescent="0.25">
      <c r="A15" s="236" t="s">
        <v>47</v>
      </c>
      <c r="B15" s="237" t="s">
        <v>48</v>
      </c>
      <c r="C15" s="130"/>
      <c r="D15" s="119">
        <f>projections1[[#This Row],[Total 2024 Population Projection In Destination]]</f>
        <v>0</v>
      </c>
      <c r="E15" s="131"/>
      <c r="F15" s="150"/>
      <c r="G15" s="150"/>
      <c r="H15" s="152"/>
      <c r="I15" s="150"/>
      <c r="J15" s="153"/>
      <c r="K15" s="152"/>
      <c r="L15" s="154"/>
      <c r="M15" s="128">
        <f>projections1[[#This Row],[Total 2024 Affected Host Community]]</f>
        <v>0</v>
      </c>
      <c r="N15" s="155"/>
      <c r="O15" s="132"/>
      <c r="P15" s="135"/>
      <c r="Q15" s="134"/>
      <c r="R15" s="132"/>
      <c r="S15" s="135"/>
      <c r="T15" s="134"/>
    </row>
    <row r="16" spans="1:20" ht="23.45" customHeight="1" x14ac:dyDescent="0.25">
      <c r="A16" s="236" t="s">
        <v>47</v>
      </c>
      <c r="B16" s="237" t="s">
        <v>28</v>
      </c>
      <c r="C16" s="130"/>
      <c r="D16" s="119">
        <f>projections1[[#This Row],[Total 2024 Population Projection In Destination]]</f>
        <v>0</v>
      </c>
      <c r="E16" s="131"/>
      <c r="F16" s="121"/>
      <c r="G16" s="122">
        <f>projections1[[#This Row],[Total 2024 In Transit VEN]]</f>
        <v>0</v>
      </c>
      <c r="H16" s="123"/>
      <c r="I16" s="150"/>
      <c r="J16" s="153"/>
      <c r="K16" s="152"/>
      <c r="L16" s="138"/>
      <c r="M16" s="128">
        <f>projections1[[#This Row],[Total 2024 Affected Host Community]]</f>
        <v>0</v>
      </c>
      <c r="N16" s="139"/>
      <c r="O16" s="132"/>
      <c r="P16" s="135"/>
      <c r="Q16" s="134"/>
      <c r="R16" s="132"/>
      <c r="S16" s="135"/>
      <c r="T16" s="134"/>
    </row>
    <row r="17" spans="1:20" ht="23.45" customHeight="1" x14ac:dyDescent="0.25">
      <c r="A17" s="236" t="s">
        <v>47</v>
      </c>
      <c r="B17" s="237" t="s">
        <v>49</v>
      </c>
      <c r="C17" s="130"/>
      <c r="D17" s="119">
        <f>projections1[[#This Row],[Total 2024 Population Projection In Destination]]</f>
        <v>0</v>
      </c>
      <c r="E17" s="131"/>
      <c r="F17" s="150"/>
      <c r="G17" s="151"/>
      <c r="H17" s="152"/>
      <c r="I17" s="150"/>
      <c r="J17" s="153"/>
      <c r="K17" s="152"/>
      <c r="L17" s="154"/>
      <c r="M17" s="128">
        <f>projections1[[#This Row],[Total 2024 Affected Host Community]]</f>
        <v>0</v>
      </c>
      <c r="N17" s="155"/>
      <c r="O17" s="132"/>
      <c r="P17" s="135"/>
      <c r="Q17" s="134"/>
      <c r="R17" s="132"/>
      <c r="S17" s="135"/>
      <c r="T17" s="134"/>
    </row>
    <row r="18" spans="1:20" ht="23.45" customHeight="1" thickBot="1" x14ac:dyDescent="0.3">
      <c r="A18" s="238" t="s">
        <v>47</v>
      </c>
      <c r="B18" s="239" t="s">
        <v>50</v>
      </c>
      <c r="C18" s="156"/>
      <c r="D18" s="157">
        <f>projections1[[#This Row],[Total 2024 Population Projection In Destination]]</f>
        <v>0</v>
      </c>
      <c r="E18" s="158"/>
      <c r="F18" s="159"/>
      <c r="G18" s="160"/>
      <c r="H18" s="161"/>
      <c r="I18" s="159"/>
      <c r="J18" s="162"/>
      <c r="K18" s="161"/>
      <c r="L18" s="163"/>
      <c r="M18" s="222">
        <f>projections1[[#This Row],[Total 2024 Affected Host Community]]</f>
        <v>0</v>
      </c>
      <c r="N18" s="164"/>
      <c r="O18" s="165"/>
      <c r="P18" s="166"/>
      <c r="Q18" s="167"/>
      <c r="R18" s="165"/>
      <c r="S18" s="166"/>
      <c r="T18" s="167"/>
    </row>
    <row r="21" spans="1:20" ht="31.9" customHeight="1" x14ac:dyDescent="0.25">
      <c r="A21" s="227" t="s">
        <v>51</v>
      </c>
      <c r="B21" s="227"/>
    </row>
    <row r="22" spans="1:20" ht="31.9" customHeight="1" x14ac:dyDescent="0.25">
      <c r="A22" s="225" t="s">
        <v>52</v>
      </c>
      <c r="B22" s="225"/>
    </row>
    <row r="23" spans="1:20" ht="31.9" customHeight="1" x14ac:dyDescent="0.25">
      <c r="A23" s="223" t="s">
        <v>74</v>
      </c>
      <c r="B23" s="223"/>
    </row>
    <row r="24" spans="1:20" ht="15.75" customHeight="1" x14ac:dyDescent="0.25"/>
    <row r="25" spans="1:20" ht="31.9" customHeight="1" x14ac:dyDescent="0.25">
      <c r="A25" s="225" t="s">
        <v>92</v>
      </c>
      <c r="B25" s="225"/>
    </row>
    <row r="26" spans="1:20" ht="31.9" customHeight="1" x14ac:dyDescent="0.25">
      <c r="A26" s="225" t="s">
        <v>54</v>
      </c>
      <c r="B26" s="225"/>
    </row>
    <row r="27" spans="1:20" ht="31.9" customHeight="1" x14ac:dyDescent="0.25">
      <c r="A27" s="223" t="s">
        <v>75</v>
      </c>
      <c r="B27" s="223"/>
    </row>
    <row r="28" spans="1:20" ht="39.6" customHeight="1" x14ac:dyDescent="0.25"/>
  </sheetData>
  <mergeCells count="6">
    <mergeCell ref="A27:B27"/>
    <mergeCell ref="A21:B21"/>
    <mergeCell ref="A22:B22"/>
    <mergeCell ref="A23:B23"/>
    <mergeCell ref="A25:B25"/>
    <mergeCell ref="A26:B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E0E8-5890-4D83-B015-4EB05DF07165}">
  <dimension ref="A1:I61"/>
  <sheetViews>
    <sheetView zoomScaleNormal="100" workbookViewId="0">
      <selection activeCell="A8" sqref="A8:XFD8"/>
    </sheetView>
  </sheetViews>
  <sheetFormatPr defaultColWidth="12.5703125" defaultRowHeight="15" x14ac:dyDescent="0.25"/>
  <cols>
    <col min="1" max="1" width="13.7109375" bestFit="1" customWidth="1"/>
  </cols>
  <sheetData>
    <row r="1" spans="1:9" s="5" customFormat="1" ht="30" x14ac:dyDescent="0.25">
      <c r="A1" s="6" t="s">
        <v>0</v>
      </c>
      <c r="B1" s="7" t="s">
        <v>76</v>
      </c>
      <c r="C1" s="7" t="s">
        <v>77</v>
      </c>
      <c r="D1" s="11" t="s">
        <v>78</v>
      </c>
      <c r="E1" s="12" t="s">
        <v>79</v>
      </c>
      <c r="F1" s="8" t="s">
        <v>80</v>
      </c>
      <c r="G1" s="8" t="s">
        <v>81</v>
      </c>
      <c r="H1" s="8" t="s">
        <v>82</v>
      </c>
      <c r="I1" s="9" t="s">
        <v>83</v>
      </c>
    </row>
    <row r="2" spans="1:9" x14ac:dyDescent="0.25">
      <c r="A2" s="14" t="s">
        <v>25</v>
      </c>
      <c r="B2" s="15">
        <v>224129</v>
      </c>
      <c r="C2" s="15">
        <v>290867</v>
      </c>
      <c r="D2" s="16">
        <v>387466</v>
      </c>
      <c r="E2" s="13">
        <f t="shared" ref="E2:E10" si="0">D2-C2</f>
        <v>96599</v>
      </c>
      <c r="F2" s="3">
        <f>E2/360</f>
        <v>268.33055555555558</v>
      </c>
      <c r="G2" s="3">
        <f>E2/12</f>
        <v>8049.916666666667</v>
      </c>
      <c r="H2" s="4">
        <f t="shared" ref="H2:I5" si="1">IF(B2="","",(C2/B2)-1)</f>
        <v>0.29776601867674413</v>
      </c>
      <c r="I2" s="10">
        <f t="shared" si="1"/>
        <v>0.33210711424809269</v>
      </c>
    </row>
    <row r="3" spans="1:9" x14ac:dyDescent="0.25">
      <c r="A3" s="14" t="s">
        <v>84</v>
      </c>
      <c r="B3" s="15">
        <v>121000</v>
      </c>
      <c r="C3" s="15">
        <v>121832</v>
      </c>
      <c r="D3" s="16">
        <v>127640</v>
      </c>
      <c r="E3" s="13">
        <f t="shared" si="0"/>
        <v>5808</v>
      </c>
      <c r="F3" s="3">
        <f t="shared" ref="F3:F10" si="2">E3/360</f>
        <v>16.133333333333333</v>
      </c>
      <c r="G3" s="3">
        <f t="shared" ref="G3:G10" si="3">E3/12</f>
        <v>484</v>
      </c>
      <c r="H3" s="4">
        <f t="shared" si="1"/>
        <v>6.8760330578512274E-3</v>
      </c>
      <c r="I3" s="10">
        <f t="shared" si="1"/>
        <v>4.7672204346969504E-2</v>
      </c>
    </row>
    <row r="4" spans="1:9" x14ac:dyDescent="0.25">
      <c r="A4" s="14" t="s">
        <v>27</v>
      </c>
      <c r="B4" s="15">
        <v>195360</v>
      </c>
      <c r="C4" s="15">
        <v>211766</v>
      </c>
      <c r="D4" s="16">
        <v>233977</v>
      </c>
      <c r="E4" s="13">
        <f t="shared" si="0"/>
        <v>22211</v>
      </c>
      <c r="F4" s="3">
        <f t="shared" si="2"/>
        <v>61.697222222222223</v>
      </c>
      <c r="G4" s="3">
        <f t="shared" si="3"/>
        <v>1850.9166666666667</v>
      </c>
      <c r="H4" s="4">
        <f t="shared" si="1"/>
        <v>8.3978296478296466E-2</v>
      </c>
      <c r="I4" s="10">
        <f t="shared" si="1"/>
        <v>0.10488463681610827</v>
      </c>
    </row>
    <row r="5" spans="1:9" x14ac:dyDescent="0.25">
      <c r="A5" s="14" t="s">
        <v>43</v>
      </c>
      <c r="B5" s="15">
        <v>486051</v>
      </c>
      <c r="C5" s="15">
        <v>505007</v>
      </c>
      <c r="D5" s="16">
        <v>561876</v>
      </c>
      <c r="E5" s="13">
        <f t="shared" si="0"/>
        <v>56869</v>
      </c>
      <c r="F5" s="3">
        <f t="shared" si="2"/>
        <v>157.96944444444443</v>
      </c>
      <c r="G5" s="3">
        <f t="shared" si="3"/>
        <v>4739.083333333333</v>
      </c>
      <c r="H5" s="4">
        <f t="shared" si="1"/>
        <v>3.9000022631370035E-2</v>
      </c>
      <c r="I5" s="10">
        <f t="shared" si="1"/>
        <v>0.11261032025298667</v>
      </c>
    </row>
    <row r="6" spans="1:9" x14ac:dyDescent="0.25">
      <c r="A6" s="14" t="s">
        <v>42</v>
      </c>
      <c r="B6" s="15">
        <v>2013019.0000000005</v>
      </c>
      <c r="C6" s="15">
        <v>2046518.9999999995</v>
      </c>
      <c r="D6" s="16">
        <v>2341683</v>
      </c>
      <c r="E6" s="13">
        <f t="shared" si="0"/>
        <v>295164.00000000047</v>
      </c>
      <c r="F6" s="3">
        <f t="shared" si="2"/>
        <v>819.90000000000134</v>
      </c>
      <c r="G6" s="3">
        <f t="shared" si="3"/>
        <v>24597.00000000004</v>
      </c>
      <c r="H6" s="4">
        <f>IF(B6="","",(C6/B6)-1)</f>
        <v>1.6641671042349371E-2</v>
      </c>
      <c r="I6" s="10">
        <f>IF(C6="","",(D6/C6)-1)</f>
        <v>0.14422734409013582</v>
      </c>
    </row>
    <row r="7" spans="1:9" x14ac:dyDescent="0.25">
      <c r="A7" s="14" t="s">
        <v>44</v>
      </c>
      <c r="B7" s="15">
        <v>451093</v>
      </c>
      <c r="C7" s="15">
        <v>486626</v>
      </c>
      <c r="D7" s="16">
        <v>549840</v>
      </c>
      <c r="E7" s="13">
        <f t="shared" si="0"/>
        <v>63214</v>
      </c>
      <c r="F7" s="3">
        <f t="shared" si="2"/>
        <v>175.59444444444443</v>
      </c>
      <c r="G7" s="3">
        <f t="shared" si="3"/>
        <v>5267.833333333333</v>
      </c>
      <c r="H7" s="4">
        <f t="shared" ref="H7:I10" si="4">IF(B7="","",(C7/B7)-1)</f>
        <v>7.8770896467025731E-2</v>
      </c>
      <c r="I7" s="10">
        <f t="shared" si="4"/>
        <v>0.12990263569969551</v>
      </c>
    </row>
    <row r="8" spans="1:9" x14ac:dyDescent="0.25">
      <c r="A8" s="14" t="s">
        <v>85</v>
      </c>
      <c r="B8" s="15">
        <v>1173894.4020618559</v>
      </c>
      <c r="C8" s="15">
        <v>1251414.4020618559</v>
      </c>
      <c r="D8" s="16">
        <v>1472604.4020618559</v>
      </c>
      <c r="E8" s="13">
        <f t="shared" si="0"/>
        <v>221190</v>
      </c>
      <c r="F8" s="3">
        <f t="shared" si="2"/>
        <v>614.41666666666663</v>
      </c>
      <c r="G8" s="3">
        <f t="shared" si="3"/>
        <v>18432.5</v>
      </c>
      <c r="H8" s="4">
        <f t="shared" si="4"/>
        <v>6.6036604198675741E-2</v>
      </c>
      <c r="I8" s="10">
        <f t="shared" si="4"/>
        <v>0.17675200128395741</v>
      </c>
    </row>
    <row r="9" spans="1:9" ht="15.75" thickBot="1" x14ac:dyDescent="0.3">
      <c r="A9" s="17" t="s">
        <v>47</v>
      </c>
      <c r="B9" s="18">
        <v>204551</v>
      </c>
      <c r="C9" s="18">
        <v>207036</v>
      </c>
      <c r="D9" s="19">
        <v>221965</v>
      </c>
      <c r="E9" s="20">
        <f t="shared" si="0"/>
        <v>14929</v>
      </c>
      <c r="F9" s="21">
        <f t="shared" si="2"/>
        <v>41.469444444444441</v>
      </c>
      <c r="G9" s="21">
        <f t="shared" si="3"/>
        <v>1244.0833333333333</v>
      </c>
      <c r="H9" s="22">
        <f t="shared" si="4"/>
        <v>1.2148559527941583E-2</v>
      </c>
      <c r="I9" s="23">
        <f t="shared" si="4"/>
        <v>7.2108232384705984E-2</v>
      </c>
    </row>
    <row r="10" spans="1:9" ht="15.75" thickBot="1" x14ac:dyDescent="0.3">
      <c r="A10" s="24" t="s">
        <v>86</v>
      </c>
      <c r="B10" s="25">
        <v>4869097.4020618564</v>
      </c>
      <c r="C10" s="25">
        <v>5121067.4020618554</v>
      </c>
      <c r="D10" s="26">
        <v>5897051.4020618554</v>
      </c>
      <c r="E10" s="27">
        <f t="shared" si="0"/>
        <v>775984</v>
      </c>
      <c r="F10" s="25">
        <f t="shared" si="2"/>
        <v>2155.5111111111109</v>
      </c>
      <c r="G10" s="25">
        <f t="shared" si="3"/>
        <v>64665.333333333336</v>
      </c>
      <c r="H10" s="28">
        <f t="shared" si="4"/>
        <v>5.1748810753570185E-2</v>
      </c>
      <c r="I10" s="29">
        <f t="shared" si="4"/>
        <v>0.15152778494724983</v>
      </c>
    </row>
    <row r="11" spans="1:9" ht="15.75" thickBot="1" x14ac:dyDescent="0.3"/>
    <row r="12" spans="1:9" s="5" customFormat="1" ht="30" x14ac:dyDescent="0.25">
      <c r="A12" s="6" t="s">
        <v>1</v>
      </c>
      <c r="B12" s="7" t="s">
        <v>76</v>
      </c>
      <c r="C12" s="7" t="s">
        <v>77</v>
      </c>
      <c r="D12" s="11" t="s">
        <v>78</v>
      </c>
      <c r="E12" s="12" t="s">
        <v>79</v>
      </c>
      <c r="F12" s="8" t="s">
        <v>80</v>
      </c>
      <c r="G12" s="8" t="s">
        <v>81</v>
      </c>
      <c r="H12" s="8" t="s">
        <v>82</v>
      </c>
      <c r="I12" s="9" t="s">
        <v>83</v>
      </c>
    </row>
    <row r="13" spans="1:9" x14ac:dyDescent="0.25">
      <c r="A13" s="14" t="s">
        <v>48</v>
      </c>
      <c r="B13" s="15">
        <v>173248</v>
      </c>
      <c r="C13" s="15">
        <v>174114</v>
      </c>
      <c r="D13" s="16">
        <v>184970</v>
      </c>
      <c r="E13" s="13">
        <f t="shared" ref="E13:E26" si="5">D13-C13</f>
        <v>10856</v>
      </c>
      <c r="F13" s="3">
        <f>E13/360</f>
        <v>30.155555555555555</v>
      </c>
      <c r="G13" s="3">
        <f>E13/12</f>
        <v>904.66666666666663</v>
      </c>
      <c r="H13" s="4">
        <f t="shared" ref="H13:I16" si="6">IF(B13="","",(C13/B13)-1)</f>
        <v>4.9986147026228611E-3</v>
      </c>
      <c r="I13" s="10">
        <f t="shared" si="6"/>
        <v>6.2349954627427984E-2</v>
      </c>
    </row>
    <row r="14" spans="1:9" x14ac:dyDescent="0.25">
      <c r="A14" s="14" t="s">
        <v>30</v>
      </c>
      <c r="B14" s="15">
        <v>17000</v>
      </c>
      <c r="C14" s="15">
        <v>17000</v>
      </c>
      <c r="D14" s="16">
        <v>19000</v>
      </c>
      <c r="E14" s="13">
        <f t="shared" si="5"/>
        <v>2000</v>
      </c>
      <c r="F14" s="3">
        <f t="shared" ref="F14:F28" si="7">E14/360</f>
        <v>5.5555555555555554</v>
      </c>
      <c r="G14" s="3">
        <f t="shared" ref="G14:G28" si="8">E14/12</f>
        <v>166.66666666666666</v>
      </c>
      <c r="H14" s="4">
        <f t="shared" si="6"/>
        <v>0</v>
      </c>
      <c r="I14" s="10">
        <f t="shared" si="6"/>
        <v>0.11764705882352944</v>
      </c>
    </row>
    <row r="15" spans="1:9" x14ac:dyDescent="0.25">
      <c r="A15" s="14" t="s">
        <v>28</v>
      </c>
      <c r="B15" s="15">
        <v>10611</v>
      </c>
      <c r="C15" s="15">
        <v>11278</v>
      </c>
      <c r="D15" s="16">
        <v>13011</v>
      </c>
      <c r="E15" s="13">
        <f t="shared" si="5"/>
        <v>1733</v>
      </c>
      <c r="F15" s="3">
        <f t="shared" si="7"/>
        <v>4.8138888888888891</v>
      </c>
      <c r="G15" s="3">
        <f t="shared" si="8"/>
        <v>144.41666666666666</v>
      </c>
      <c r="H15" s="4">
        <f t="shared" si="6"/>
        <v>6.285929695598913E-2</v>
      </c>
      <c r="I15" s="10">
        <f t="shared" si="6"/>
        <v>0.15366199680794468</v>
      </c>
    </row>
    <row r="16" spans="1:9" x14ac:dyDescent="0.25">
      <c r="A16" s="14" t="s">
        <v>25</v>
      </c>
      <c r="B16" s="15">
        <v>224129</v>
      </c>
      <c r="C16" s="15">
        <v>290867</v>
      </c>
      <c r="D16" s="16">
        <v>387466</v>
      </c>
      <c r="E16" s="13">
        <f t="shared" si="5"/>
        <v>96599</v>
      </c>
      <c r="F16" s="3">
        <f t="shared" si="7"/>
        <v>268.33055555555558</v>
      </c>
      <c r="G16" s="3">
        <f t="shared" si="8"/>
        <v>8049.916666666667</v>
      </c>
      <c r="H16" s="4">
        <f t="shared" si="6"/>
        <v>0.29776601867674413</v>
      </c>
      <c r="I16" s="10">
        <f t="shared" si="6"/>
        <v>0.33210711424809269</v>
      </c>
    </row>
    <row r="17" spans="1:9" x14ac:dyDescent="0.25">
      <c r="A17" s="14" t="s">
        <v>43</v>
      </c>
      <c r="B17" s="15">
        <v>486051</v>
      </c>
      <c r="C17" s="15">
        <v>505007</v>
      </c>
      <c r="D17" s="16">
        <v>561876</v>
      </c>
      <c r="E17" s="13">
        <f t="shared" si="5"/>
        <v>56869</v>
      </c>
      <c r="F17" s="3">
        <f t="shared" si="7"/>
        <v>157.96944444444443</v>
      </c>
      <c r="G17" s="3">
        <f t="shared" si="8"/>
        <v>4739.083333333333</v>
      </c>
      <c r="H17" s="4">
        <f>IF(B17="","",(C17/B17)-1)</f>
        <v>3.9000022631370035E-2</v>
      </c>
      <c r="I17" s="10">
        <f>IF(C17="","",(D17/C17)-1)</f>
        <v>0.11261032025298667</v>
      </c>
    </row>
    <row r="18" spans="1:9" x14ac:dyDescent="0.25">
      <c r="A18" s="14" t="s">
        <v>42</v>
      </c>
      <c r="B18" s="15">
        <v>2013019.0000000005</v>
      </c>
      <c r="C18" s="15">
        <v>2046518.9999999995</v>
      </c>
      <c r="D18" s="16">
        <v>2341683</v>
      </c>
      <c r="E18" s="13">
        <f t="shared" si="5"/>
        <v>295164.00000000047</v>
      </c>
      <c r="F18" s="3">
        <f t="shared" si="7"/>
        <v>819.90000000000134</v>
      </c>
      <c r="G18" s="3">
        <f t="shared" si="8"/>
        <v>24597.00000000004</v>
      </c>
      <c r="H18" s="4">
        <f t="shared" ref="H18:I28" si="9">IF(B18="","",(C18/B18)-1)</f>
        <v>1.6641671042349371E-2</v>
      </c>
      <c r="I18" s="10">
        <f t="shared" si="9"/>
        <v>0.14422734409013582</v>
      </c>
    </row>
    <row r="19" spans="1:9" x14ac:dyDescent="0.25">
      <c r="A19" s="14" t="s">
        <v>31</v>
      </c>
      <c r="B19" s="15">
        <v>17000</v>
      </c>
      <c r="C19" s="15">
        <v>18000</v>
      </c>
      <c r="D19" s="16">
        <v>20000</v>
      </c>
      <c r="E19" s="13">
        <f t="shared" si="5"/>
        <v>2000</v>
      </c>
      <c r="F19" s="3">
        <f t="shared" si="7"/>
        <v>5.5555555555555554</v>
      </c>
      <c r="G19" s="3">
        <f t="shared" si="8"/>
        <v>166.66666666666666</v>
      </c>
      <c r="H19" s="4">
        <f t="shared" si="9"/>
        <v>5.8823529411764719E-2</v>
      </c>
      <c r="I19" s="10">
        <f t="shared" si="9"/>
        <v>0.11111111111111116</v>
      </c>
    </row>
    <row r="20" spans="1:9" x14ac:dyDescent="0.25">
      <c r="A20" s="14" t="s">
        <v>32</v>
      </c>
      <c r="B20" s="15">
        <v>114050</v>
      </c>
      <c r="C20" s="15">
        <v>116516</v>
      </c>
      <c r="D20" s="16">
        <v>121472</v>
      </c>
      <c r="E20" s="13">
        <f t="shared" si="5"/>
        <v>4956</v>
      </c>
      <c r="F20" s="3">
        <f t="shared" si="7"/>
        <v>13.766666666666667</v>
      </c>
      <c r="G20" s="3">
        <f t="shared" si="8"/>
        <v>413</v>
      </c>
      <c r="H20" s="4">
        <f t="shared" si="9"/>
        <v>2.1622095572117583E-2</v>
      </c>
      <c r="I20" s="10">
        <f t="shared" si="9"/>
        <v>4.2534930824951189E-2</v>
      </c>
    </row>
    <row r="21" spans="1:9" x14ac:dyDescent="0.25">
      <c r="A21" s="14" t="s">
        <v>44</v>
      </c>
      <c r="B21" s="15">
        <v>451093</v>
      </c>
      <c r="C21" s="15">
        <v>486626</v>
      </c>
      <c r="D21" s="16">
        <v>549840</v>
      </c>
      <c r="E21" s="13">
        <f t="shared" si="5"/>
        <v>63214</v>
      </c>
      <c r="F21" s="3">
        <f t="shared" si="7"/>
        <v>175.59444444444443</v>
      </c>
      <c r="G21" s="3">
        <f t="shared" si="8"/>
        <v>5267.833333333333</v>
      </c>
      <c r="H21" s="4">
        <f t="shared" si="9"/>
        <v>7.8770896467025731E-2</v>
      </c>
      <c r="I21" s="10">
        <f t="shared" si="9"/>
        <v>0.12990263569969551</v>
      </c>
    </row>
    <row r="22" spans="1:9" x14ac:dyDescent="0.25">
      <c r="A22" s="14" t="s">
        <v>33</v>
      </c>
      <c r="B22" s="15">
        <v>23310</v>
      </c>
      <c r="C22" s="15">
        <v>30303</v>
      </c>
      <c r="D22" s="16">
        <v>39394</v>
      </c>
      <c r="E22" s="13">
        <f t="shared" si="5"/>
        <v>9091</v>
      </c>
      <c r="F22" s="3">
        <f t="shared" si="7"/>
        <v>25.252777777777776</v>
      </c>
      <c r="G22" s="3">
        <f t="shared" si="8"/>
        <v>757.58333333333337</v>
      </c>
      <c r="H22" s="4">
        <f t="shared" si="9"/>
        <v>0.30000000000000004</v>
      </c>
      <c r="I22" s="10">
        <f t="shared" si="9"/>
        <v>0.3000033000033</v>
      </c>
    </row>
    <row r="23" spans="1:9" x14ac:dyDescent="0.25">
      <c r="A23" s="14" t="s">
        <v>38</v>
      </c>
      <c r="B23" s="15">
        <v>121000</v>
      </c>
      <c r="C23" s="15">
        <v>121832</v>
      </c>
      <c r="D23" s="16">
        <v>127640</v>
      </c>
      <c r="E23" s="13">
        <f t="shared" si="5"/>
        <v>5808</v>
      </c>
      <c r="F23" s="3">
        <f t="shared" si="7"/>
        <v>16.133333333333333</v>
      </c>
      <c r="G23" s="3">
        <f t="shared" si="8"/>
        <v>484</v>
      </c>
      <c r="H23" s="4">
        <f t="shared" si="9"/>
        <v>6.8760330578512274E-3</v>
      </c>
      <c r="I23" s="10">
        <f t="shared" si="9"/>
        <v>4.7672204346969504E-2</v>
      </c>
    </row>
    <row r="24" spans="1:9" x14ac:dyDescent="0.25">
      <c r="A24" s="14" t="s">
        <v>49</v>
      </c>
      <c r="B24" s="15">
        <v>5445</v>
      </c>
      <c r="C24" s="15">
        <v>6040</v>
      </c>
      <c r="D24" s="16">
        <v>7532</v>
      </c>
      <c r="E24" s="13">
        <f t="shared" si="5"/>
        <v>1492</v>
      </c>
      <c r="F24" s="3">
        <f t="shared" si="7"/>
        <v>4.1444444444444448</v>
      </c>
      <c r="G24" s="3">
        <f t="shared" si="8"/>
        <v>124.33333333333333</v>
      </c>
      <c r="H24" s="4">
        <f t="shared" si="9"/>
        <v>0.10927456382001832</v>
      </c>
      <c r="I24" s="10">
        <f t="shared" si="9"/>
        <v>0.24701986754966887</v>
      </c>
    </row>
    <row r="25" spans="1:9" x14ac:dyDescent="0.25">
      <c r="A25" s="14" t="s">
        <v>85</v>
      </c>
      <c r="B25" s="15">
        <v>1173894.4020618559</v>
      </c>
      <c r="C25" s="15">
        <v>1251414.4020618559</v>
      </c>
      <c r="D25" s="16">
        <v>1472604.4020618559</v>
      </c>
      <c r="E25" s="13">
        <f t="shared" si="5"/>
        <v>221190</v>
      </c>
      <c r="F25" s="3">
        <f t="shared" si="7"/>
        <v>614.41666666666663</v>
      </c>
      <c r="G25" s="3">
        <f t="shared" si="8"/>
        <v>18432.5</v>
      </c>
      <c r="H25" s="4">
        <f t="shared" si="9"/>
        <v>6.6036604198675741E-2</v>
      </c>
      <c r="I25" s="10">
        <f t="shared" si="9"/>
        <v>0.17675200128395741</v>
      </c>
    </row>
    <row r="26" spans="1:9" x14ac:dyDescent="0.25">
      <c r="A26" s="14" t="s">
        <v>34</v>
      </c>
      <c r="B26" s="15">
        <v>24000</v>
      </c>
      <c r="C26" s="15">
        <v>29947</v>
      </c>
      <c r="D26" s="16">
        <v>34111</v>
      </c>
      <c r="E26" s="13">
        <f t="shared" si="5"/>
        <v>4164</v>
      </c>
      <c r="F26" s="3">
        <f t="shared" si="7"/>
        <v>11.566666666666666</v>
      </c>
      <c r="G26" s="3">
        <f t="shared" si="8"/>
        <v>347</v>
      </c>
      <c r="H26" s="4">
        <f t="shared" si="9"/>
        <v>0.24779166666666663</v>
      </c>
      <c r="I26" s="10">
        <f t="shared" si="9"/>
        <v>0.13904564731024815</v>
      </c>
    </row>
    <row r="27" spans="1:9" ht="15.75" thickBot="1" x14ac:dyDescent="0.3">
      <c r="A27" s="14" t="s">
        <v>50</v>
      </c>
      <c r="B27" s="15">
        <v>15247</v>
      </c>
      <c r="C27" s="15">
        <v>15604</v>
      </c>
      <c r="D27" s="16">
        <v>16452</v>
      </c>
      <c r="E27" s="13">
        <f>D27-C27</f>
        <v>848</v>
      </c>
      <c r="F27" s="3">
        <f t="shared" si="7"/>
        <v>2.3555555555555556</v>
      </c>
      <c r="G27" s="3">
        <f t="shared" si="8"/>
        <v>70.666666666666671</v>
      </c>
      <c r="H27" s="4">
        <f t="shared" si="9"/>
        <v>2.3414442185347939E-2</v>
      </c>
      <c r="I27" s="10">
        <f t="shared" si="9"/>
        <v>5.4345039733401768E-2</v>
      </c>
    </row>
    <row r="28" spans="1:9" ht="15.75" thickBot="1" x14ac:dyDescent="0.3">
      <c r="A28" s="24" t="s">
        <v>86</v>
      </c>
      <c r="B28" s="25">
        <v>4869097.4020618564</v>
      </c>
      <c r="C28" s="25">
        <v>5121067.4020618554</v>
      </c>
      <c r="D28" s="26">
        <v>5897051.4020618554</v>
      </c>
      <c r="E28" s="27">
        <f>D28-C28</f>
        <v>775984</v>
      </c>
      <c r="F28" s="25">
        <f t="shared" si="7"/>
        <v>2155.5111111111109</v>
      </c>
      <c r="G28" s="25">
        <f t="shared" si="8"/>
        <v>64665.333333333336</v>
      </c>
      <c r="H28" s="28">
        <f t="shared" si="9"/>
        <v>5.1748810753570185E-2</v>
      </c>
      <c r="I28" s="29">
        <f t="shared" si="9"/>
        <v>0.15152778494724983</v>
      </c>
    </row>
    <row r="29" spans="1:9" ht="15.75" thickBot="1" x14ac:dyDescent="0.3"/>
    <row r="30" spans="1:9" s="5" customFormat="1" ht="30" x14ac:dyDescent="0.25">
      <c r="A30" s="6" t="s">
        <v>1</v>
      </c>
      <c r="B30" s="7" t="s">
        <v>76</v>
      </c>
      <c r="C30" s="7" t="s">
        <v>77</v>
      </c>
      <c r="D30" s="11" t="s">
        <v>78</v>
      </c>
      <c r="E30" s="12" t="s">
        <v>79</v>
      </c>
      <c r="F30" s="8" t="s">
        <v>80</v>
      </c>
      <c r="G30" s="8" t="s">
        <v>81</v>
      </c>
      <c r="H30" s="8" t="s">
        <v>82</v>
      </c>
      <c r="I30" s="9" t="s">
        <v>83</v>
      </c>
    </row>
    <row r="31" spans="1:9" x14ac:dyDescent="0.25">
      <c r="A31" s="14" t="s">
        <v>42</v>
      </c>
      <c r="B31" s="15">
        <v>2013019.0000000005</v>
      </c>
      <c r="C31" s="15">
        <v>2046518.9999999995</v>
      </c>
      <c r="D31" s="16">
        <v>2341683</v>
      </c>
      <c r="E31" s="13">
        <f t="shared" ref="E31:E34" si="10">D31-C31</f>
        <v>295164.00000000047</v>
      </c>
      <c r="F31" s="3">
        <f>E31/360</f>
        <v>819.90000000000134</v>
      </c>
      <c r="G31" s="3">
        <f>E31/12</f>
        <v>24597.00000000004</v>
      </c>
      <c r="H31" s="4">
        <f t="shared" ref="H31:I34" si="11">IF(B31="","",(C31/B31)-1)</f>
        <v>1.6641671042349371E-2</v>
      </c>
      <c r="I31" s="10">
        <f t="shared" si="11"/>
        <v>0.14422734409013582</v>
      </c>
    </row>
    <row r="32" spans="1:9" x14ac:dyDescent="0.25">
      <c r="A32" s="14" t="s">
        <v>44</v>
      </c>
      <c r="B32" s="15">
        <v>451093</v>
      </c>
      <c r="C32" s="15">
        <v>486626</v>
      </c>
      <c r="D32" s="16">
        <v>549840</v>
      </c>
      <c r="E32" s="13">
        <f t="shared" si="10"/>
        <v>63214</v>
      </c>
      <c r="F32" s="3">
        <f t="shared" ref="F32:F34" si="12">E32/360</f>
        <v>175.59444444444443</v>
      </c>
      <c r="G32" s="3">
        <f t="shared" ref="G32:G34" si="13">E32/12</f>
        <v>5267.833333333333</v>
      </c>
      <c r="H32" s="4">
        <f t="shared" si="11"/>
        <v>7.8770896467025731E-2</v>
      </c>
      <c r="I32" s="10">
        <f t="shared" si="11"/>
        <v>0.12990263569969551</v>
      </c>
    </row>
    <row r="33" spans="1:9" ht="15.75" thickBot="1" x14ac:dyDescent="0.3">
      <c r="A33" s="14" t="s">
        <v>85</v>
      </c>
      <c r="B33" s="15">
        <v>1173894.4020618559</v>
      </c>
      <c r="C33" s="15">
        <v>1251414.4020618559</v>
      </c>
      <c r="D33" s="16">
        <v>1472604.4020618559</v>
      </c>
      <c r="E33" s="13">
        <f t="shared" si="10"/>
        <v>221190</v>
      </c>
      <c r="F33" s="3">
        <f t="shared" si="12"/>
        <v>614.41666666666663</v>
      </c>
      <c r="G33" s="3">
        <f t="shared" si="13"/>
        <v>18432.5</v>
      </c>
      <c r="H33" s="4">
        <f t="shared" si="11"/>
        <v>6.6036604198675741E-2</v>
      </c>
      <c r="I33" s="10">
        <f t="shared" si="11"/>
        <v>0.17675200128395741</v>
      </c>
    </row>
    <row r="34" spans="1:9" ht="15.75" thickBot="1" x14ac:dyDescent="0.3">
      <c r="A34" s="24" t="s">
        <v>86</v>
      </c>
      <c r="B34" s="25">
        <v>3638006.4020618564</v>
      </c>
      <c r="C34" s="25">
        <v>3784559.4020618554</v>
      </c>
      <c r="D34" s="26">
        <v>4364127.4020618554</v>
      </c>
      <c r="E34" s="27">
        <f t="shared" si="10"/>
        <v>579568</v>
      </c>
      <c r="F34" s="25">
        <f t="shared" si="12"/>
        <v>1609.911111111111</v>
      </c>
      <c r="G34" s="25">
        <f t="shared" si="13"/>
        <v>48297.333333333336</v>
      </c>
      <c r="H34" s="28">
        <f t="shared" si="11"/>
        <v>4.0283876333186086E-2</v>
      </c>
      <c r="I34" s="29">
        <f t="shared" si="11"/>
        <v>0.15314015144913484</v>
      </c>
    </row>
    <row r="35" spans="1:9" x14ac:dyDescent="0.25">
      <c r="E35" s="30">
        <f>E34/E28</f>
        <v>0.74688137899750506</v>
      </c>
    </row>
    <row r="41" spans="1:9" ht="15.75" thickBot="1" x14ac:dyDescent="0.3"/>
    <row r="42" spans="1:9" ht="30" x14ac:dyDescent="0.25">
      <c r="A42" s="6" t="s">
        <v>1</v>
      </c>
      <c r="B42" s="6" t="s">
        <v>87</v>
      </c>
      <c r="C42" s="6" t="s">
        <v>88</v>
      </c>
      <c r="D42" s="6" t="s">
        <v>89</v>
      </c>
      <c r="E42" s="6" t="s">
        <v>90</v>
      </c>
      <c r="F42" s="6" t="s">
        <v>91</v>
      </c>
    </row>
    <row r="43" spans="1:9" x14ac:dyDescent="0.25">
      <c r="A43" s="1" t="s">
        <v>48</v>
      </c>
      <c r="B43" s="2">
        <v>15006</v>
      </c>
      <c r="C43" s="2">
        <v>14417</v>
      </c>
      <c r="D43" s="2">
        <v>82094</v>
      </c>
      <c r="E43" s="2">
        <v>78875</v>
      </c>
      <c r="F43" s="2">
        <f t="shared" ref="F43:F60" si="14">SUM(B43:E43)</f>
        <v>190392</v>
      </c>
    </row>
    <row r="44" spans="1:9" x14ac:dyDescent="0.25">
      <c r="A44" s="1" t="s">
        <v>30</v>
      </c>
      <c r="B44" s="2">
        <v>2185</v>
      </c>
      <c r="C44" s="2">
        <v>2299</v>
      </c>
      <c r="D44" s="2">
        <v>7828</v>
      </c>
      <c r="E44" s="2">
        <v>6688</v>
      </c>
      <c r="F44" s="2">
        <f t="shared" si="14"/>
        <v>19000</v>
      </c>
    </row>
    <row r="45" spans="1:9" x14ac:dyDescent="0.25">
      <c r="A45" s="1" t="s">
        <v>28</v>
      </c>
      <c r="B45" s="2">
        <v>1056</v>
      </c>
      <c r="C45" s="2">
        <v>1213</v>
      </c>
      <c r="D45" s="2">
        <v>6486</v>
      </c>
      <c r="E45" s="2">
        <v>7449</v>
      </c>
      <c r="F45" s="2">
        <f t="shared" si="14"/>
        <v>16204</v>
      </c>
    </row>
    <row r="46" spans="1:9" x14ac:dyDescent="0.25">
      <c r="A46" s="1" t="s">
        <v>25</v>
      </c>
      <c r="B46" s="2">
        <v>46390</v>
      </c>
      <c r="C46" s="2">
        <v>48456</v>
      </c>
      <c r="D46" s="2">
        <v>111830</v>
      </c>
      <c r="E46" s="2">
        <v>129105</v>
      </c>
      <c r="F46" s="2">
        <f t="shared" si="14"/>
        <v>335781</v>
      </c>
    </row>
    <row r="47" spans="1:9" x14ac:dyDescent="0.25">
      <c r="A47" s="1" t="s">
        <v>43</v>
      </c>
      <c r="B47" s="2">
        <v>40373.401926252285</v>
      </c>
      <c r="C47" s="2">
        <v>40166.733239246292</v>
      </c>
      <c r="D47" s="2">
        <v>237520.72773795293</v>
      </c>
      <c r="E47" s="2">
        <v>243815.13709654848</v>
      </c>
      <c r="F47" s="2">
        <f t="shared" si="14"/>
        <v>561876</v>
      </c>
    </row>
    <row r="48" spans="1:9" x14ac:dyDescent="0.25">
      <c r="A48" s="1" t="s">
        <v>42</v>
      </c>
      <c r="B48" s="2">
        <v>275137.46596863779</v>
      </c>
      <c r="C48" s="2">
        <v>272662.47033454629</v>
      </c>
      <c r="D48" s="2">
        <v>878608.55680277443</v>
      </c>
      <c r="E48" s="2">
        <v>915274.50689404178</v>
      </c>
      <c r="F48" s="2">
        <f t="shared" si="14"/>
        <v>2341683.0000000005</v>
      </c>
    </row>
    <row r="49" spans="1:6" x14ac:dyDescent="0.25">
      <c r="A49" s="1" t="s">
        <v>36</v>
      </c>
      <c r="B49" s="2">
        <v>3329.26</v>
      </c>
      <c r="C49" s="2">
        <v>3329.26</v>
      </c>
      <c r="D49" s="2">
        <v>12106.400000000001</v>
      </c>
      <c r="E49" s="2">
        <v>11501.08</v>
      </c>
      <c r="F49" s="2">
        <f t="shared" si="14"/>
        <v>30266</v>
      </c>
    </row>
    <row r="50" spans="1:6" x14ac:dyDescent="0.25">
      <c r="A50" s="1" t="s">
        <v>31</v>
      </c>
      <c r="B50" s="2">
        <v>0</v>
      </c>
      <c r="C50" s="2">
        <v>0</v>
      </c>
      <c r="D50" s="2">
        <v>0</v>
      </c>
      <c r="E50" s="2">
        <v>0</v>
      </c>
      <c r="F50" s="2">
        <f t="shared" si="14"/>
        <v>0</v>
      </c>
    </row>
    <row r="51" spans="1:6" x14ac:dyDescent="0.25">
      <c r="A51" s="1" t="s">
        <v>32</v>
      </c>
      <c r="B51" s="2">
        <v>15791</v>
      </c>
      <c r="C51" s="2">
        <v>19436</v>
      </c>
      <c r="D51" s="2">
        <v>48589</v>
      </c>
      <c r="E51" s="2">
        <v>37656</v>
      </c>
      <c r="F51" s="2">
        <f t="shared" si="14"/>
        <v>121472</v>
      </c>
    </row>
    <row r="52" spans="1:6" x14ac:dyDescent="0.25">
      <c r="A52" s="1" t="s">
        <v>44</v>
      </c>
      <c r="B52" s="2">
        <v>117901</v>
      </c>
      <c r="C52" s="2">
        <v>122309</v>
      </c>
      <c r="D52" s="2">
        <v>126717</v>
      </c>
      <c r="E52" s="2">
        <v>182913</v>
      </c>
      <c r="F52" s="2">
        <f t="shared" si="14"/>
        <v>549840</v>
      </c>
    </row>
    <row r="53" spans="1:6" x14ac:dyDescent="0.25">
      <c r="A53" s="1" t="s">
        <v>33</v>
      </c>
      <c r="B53" s="2">
        <v>4627</v>
      </c>
      <c r="C53" s="2">
        <v>4338</v>
      </c>
      <c r="D53" s="2">
        <v>12436</v>
      </c>
      <c r="E53" s="2">
        <v>7519</v>
      </c>
      <c r="F53" s="2">
        <f t="shared" si="14"/>
        <v>28920</v>
      </c>
    </row>
    <row r="54" spans="1:6" x14ac:dyDescent="0.25">
      <c r="A54" s="1" t="s">
        <v>39</v>
      </c>
      <c r="B54" s="2">
        <v>6631</v>
      </c>
      <c r="C54" s="2">
        <v>5230</v>
      </c>
      <c r="D54" s="2">
        <v>38660</v>
      </c>
      <c r="E54" s="2">
        <v>32868</v>
      </c>
      <c r="F54" s="2">
        <f t="shared" si="14"/>
        <v>83389</v>
      </c>
    </row>
    <row r="55" spans="1:6" x14ac:dyDescent="0.25">
      <c r="A55" s="1" t="s">
        <v>38</v>
      </c>
      <c r="B55" s="2">
        <v>16082</v>
      </c>
      <c r="C55" s="2">
        <v>17423</v>
      </c>
      <c r="D55" s="2">
        <v>46117</v>
      </c>
      <c r="E55" s="2">
        <v>48018</v>
      </c>
      <c r="F55" s="2">
        <f t="shared" si="14"/>
        <v>127640</v>
      </c>
    </row>
    <row r="56" spans="1:6" x14ac:dyDescent="0.25">
      <c r="A56" s="1" t="s">
        <v>49</v>
      </c>
      <c r="B56" s="2">
        <v>1475</v>
      </c>
      <c r="C56" s="2">
        <v>1802</v>
      </c>
      <c r="D56" s="2">
        <v>3134</v>
      </c>
      <c r="E56" s="2">
        <v>3832</v>
      </c>
      <c r="F56" s="2">
        <f t="shared" si="14"/>
        <v>10243</v>
      </c>
    </row>
    <row r="57" spans="1:6" x14ac:dyDescent="0.25">
      <c r="A57" s="1" t="s">
        <v>85</v>
      </c>
      <c r="B57" s="2">
        <v>118838.82038926272</v>
      </c>
      <c r="C57" s="2">
        <v>123074.52574294282</v>
      </c>
      <c r="D57" s="2">
        <v>506098.36016907828</v>
      </c>
      <c r="E57" s="2">
        <v>602696.6957605721</v>
      </c>
      <c r="F57" s="2">
        <f t="shared" si="14"/>
        <v>1350708.4020618559</v>
      </c>
    </row>
    <row r="58" spans="1:6" x14ac:dyDescent="0.25">
      <c r="A58" s="1" t="s">
        <v>34</v>
      </c>
      <c r="B58" s="2">
        <v>4014.8482219999996</v>
      </c>
      <c r="C58" s="2">
        <v>3489.540978</v>
      </c>
      <c r="D58" s="2">
        <v>14234.461878</v>
      </c>
      <c r="E58" s="2">
        <v>12372.008922000001</v>
      </c>
      <c r="F58" s="2">
        <f t="shared" si="14"/>
        <v>34110.86</v>
      </c>
    </row>
    <row r="59" spans="1:6" ht="15.75" thickBot="1" x14ac:dyDescent="0.3">
      <c r="A59" s="1" t="s">
        <v>50</v>
      </c>
      <c r="B59" s="2">
        <v>1100</v>
      </c>
      <c r="C59" s="2">
        <v>1583</v>
      </c>
      <c r="D59" s="2">
        <v>6757</v>
      </c>
      <c r="E59" s="2">
        <v>9723</v>
      </c>
      <c r="F59" s="2">
        <f t="shared" si="14"/>
        <v>19163</v>
      </c>
    </row>
    <row r="60" spans="1:6" ht="15.75" thickBot="1" x14ac:dyDescent="0.3">
      <c r="A60" s="24" t="s">
        <v>86</v>
      </c>
      <c r="B60" s="25">
        <v>669937.79650615272</v>
      </c>
      <c r="C60" s="25">
        <v>681228.53029473545</v>
      </c>
      <c r="D60" s="25">
        <v>2139216.5065878052</v>
      </c>
      <c r="E60" s="25">
        <v>2330305.4286731626</v>
      </c>
      <c r="F60" s="25">
        <f t="shared" si="14"/>
        <v>5820688.2620618567</v>
      </c>
    </row>
    <row r="61" spans="1:6" x14ac:dyDescent="0.25">
      <c r="B61" s="31">
        <f>B60/$F$60</f>
        <v>0.11509597599869424</v>
      </c>
      <c r="C61" s="31">
        <f>C60/$F$60</f>
        <v>0.11703573522994762</v>
      </c>
      <c r="D61" s="31">
        <f>D60/$F$60</f>
        <v>0.36751951148643591</v>
      </c>
      <c r="E61" s="31">
        <f>E60/$F$60</f>
        <v>0.40034877728492213</v>
      </c>
      <c r="F61" s="31">
        <f>F60/$F$60</f>
        <v>1</v>
      </c>
    </row>
  </sheetData>
  <conditionalFormatting sqref="I2:I1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3:I2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1:I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46c389-b906-4f30-a64f-4dbeeedc5eb4" xsi:nil="true"/>
    <lcf76f155ced4ddcb4097134ff3c332f xmlns="fd4a0f5b-7cde-4b5a-a880-b1d6b61f2e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7C8349A9406459E368CD7F514FE79" ma:contentTypeVersion="16" ma:contentTypeDescription="Create a new document." ma:contentTypeScope="" ma:versionID="ece92ef3fb84119af138e53983a11abb">
  <xsd:schema xmlns:xsd="http://www.w3.org/2001/XMLSchema" xmlns:xs="http://www.w3.org/2001/XMLSchema" xmlns:p="http://schemas.microsoft.com/office/2006/metadata/properties" xmlns:ns2="fd4a0f5b-7cde-4b5a-a880-b1d6b61f2e81" xmlns:ns3="5146c389-b906-4f30-a64f-4dbeeedc5eb4" targetNamespace="http://schemas.microsoft.com/office/2006/metadata/properties" ma:root="true" ma:fieldsID="b24582b3e75e6b598dd8553c2a834c0a" ns2:_="" ns3:_="">
    <xsd:import namespace="fd4a0f5b-7cde-4b5a-a880-b1d6b61f2e81"/>
    <xsd:import namespace="5146c389-b906-4f30-a64f-4dbeeedc5e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a0f5b-7cde-4b5a-a880-b1d6b61f2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6c389-b906-4f30-a64f-4dbeeedc5e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0ac3f2-7fae-48c8-b59c-7746d0e8cb61}" ma:internalName="TaxCatchAll" ma:showField="CatchAllData" ma:web="5146c389-b906-4f30-a64f-4dbeeedc5e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8222BA-B48E-4812-B07C-F7BC5B10ED89}">
  <ds:schemaRefs>
    <ds:schemaRef ds:uri="http://schemas.microsoft.com/office/2006/metadata/properties"/>
    <ds:schemaRef ds:uri="http://schemas.microsoft.com/office/infopath/2007/PartnerControls"/>
    <ds:schemaRef ds:uri="5146c389-b906-4f30-a64f-4dbeeedc5eb4"/>
    <ds:schemaRef ds:uri="fd4a0f5b-7cde-4b5a-a880-b1d6b61f2e81"/>
  </ds:schemaRefs>
</ds:datastoreItem>
</file>

<file path=customXml/itemProps2.xml><?xml version="1.0" encoding="utf-8"?>
<ds:datastoreItem xmlns:ds="http://schemas.openxmlformats.org/officeDocument/2006/customXml" ds:itemID="{56EE18E1-AE93-4F48-ACBA-B8242E947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48D4A0-B4D7-41BB-81E1-244EC1D71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a0f5b-7cde-4b5a-a880-b1d6b61f2e81"/>
    <ds:schemaRef ds:uri="5146c389-b906-4f30-a64f-4dbeeedc5e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Population Projections V1</vt:lpstr>
      <vt:lpstr>PiN V1</vt:lpstr>
      <vt:lpstr>TABLAS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Johan</dc:creator>
  <cp:keywords/>
  <dc:description/>
  <cp:lastModifiedBy>Fernanda Chacon Mata</cp:lastModifiedBy>
  <cp:revision/>
  <dcterms:created xsi:type="dcterms:W3CDTF">2021-07-15T22:34:44Z</dcterms:created>
  <dcterms:modified xsi:type="dcterms:W3CDTF">2023-06-03T21:11:39Z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2021-07-15T22:34:44Z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6cdaf3fc-e982-40ae-aa38-f4488834a627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0x010100EFD7C8349A9406459E368CD7F514FE79</vt:lpwstr>
  </property>
  <property fmtid="{D5CDD505-2E9C-101B-9397-08002B2CF9AE}" pid="10" name="MediaServiceImageTags">
    <vt:lpwstr/>
  </property>
</Properties>
</file>